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15180" windowHeight="8595" activeTab="2"/>
  </bookViews>
  <sheets>
    <sheet name="РАСЧЕТ ИНП" sheetId="1" r:id="rId1"/>
    <sheet name="РАСЧЕТ ИБР" sheetId="2" r:id="rId2"/>
    <sheet name="РАСЧЕТ ДОТАЦИИ" sheetId="3" r:id="rId3"/>
    <sheet name="Анализ" sheetId="4" r:id="rId4"/>
    <sheet name="Лист1" sheetId="5" r:id="rId5"/>
  </sheets>
  <externalReferences>
    <externalReference r:id="rId8"/>
  </externalReferences>
  <definedNames>
    <definedName name="_xlnm.Print_Titles" localSheetId="2">'РАСЧЕТ ДОТАЦИИ'!$A:$B</definedName>
    <definedName name="_xlnm.Print_Titles" localSheetId="0">'РАСЧЕТ ИНП'!$A:$B,'РАСЧЕТ ИНП'!$3:$7</definedName>
    <definedName name="_xlnm.Print_Area" localSheetId="2">'РАСЧЕТ ДОТАЦИИ'!$A$1:$K$19</definedName>
    <definedName name="_xlnm.Print_Area" localSheetId="1">'РАСЧЕТ ИБР'!$A$1:$G$30</definedName>
    <definedName name="_xlnm.Print_Area" localSheetId="0">'РАСЧЕТ ИНП'!$A$1:$Q$11</definedName>
  </definedNames>
  <calcPr fullCalcOnLoad="1" fullPrecision="0"/>
</workbook>
</file>

<file path=xl/comments1.xml><?xml version="1.0" encoding="utf-8"?>
<comments xmlns="http://schemas.openxmlformats.org/spreadsheetml/2006/main">
  <authors>
    <author>new</author>
  </authors>
  <commentList>
    <comment ref="I9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
</t>
        </r>
      </text>
    </comment>
    <comment ref="M9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ЧО, или 90% от общего объема поступл
</t>
        </r>
      </text>
    </comment>
  </commentList>
</comments>
</file>

<file path=xl/sharedStrings.xml><?xml version="1.0" encoding="utf-8"?>
<sst xmlns="http://schemas.openxmlformats.org/spreadsheetml/2006/main" count="120" uniqueCount="100">
  <si>
    <t>налоговый потенциал (НП)</t>
  </si>
  <si>
    <r>
      <t>Налоговый потенциал (НП</t>
    </r>
    <r>
      <rPr>
        <b/>
        <vertAlign val="subscript"/>
        <sz val="10"/>
        <rFont val="Times New Roman Cyr"/>
        <family val="1"/>
      </rPr>
      <t>nk)</t>
    </r>
  </si>
  <si>
    <t>7=4*5*(6/6итог)</t>
  </si>
  <si>
    <t xml:space="preserve">Налог на доходы физических лиц </t>
  </si>
  <si>
    <r>
      <t>Расчет налогового потенциала  (НП</t>
    </r>
    <r>
      <rPr>
        <b/>
        <vertAlign val="subscript"/>
        <sz val="10"/>
        <rFont val="Times New Roman Cyr"/>
        <family val="1"/>
      </rPr>
      <t>k</t>
    </r>
    <r>
      <rPr>
        <b/>
        <sz val="10"/>
        <rFont val="Times New Roman Cyr"/>
        <family val="1"/>
      </rPr>
      <t>=ПД</t>
    </r>
    <r>
      <rPr>
        <b/>
        <vertAlign val="subscript"/>
        <sz val="10"/>
        <rFont val="Times New Roman Cyr"/>
        <family val="1"/>
      </rPr>
      <t>к</t>
    </r>
    <r>
      <rPr>
        <b/>
        <sz val="10"/>
        <rFont val="Times New Roman Cyr"/>
        <family val="1"/>
      </rPr>
      <t>*Норм</t>
    </r>
    <r>
      <rPr>
        <b/>
        <vertAlign val="subscript"/>
        <sz val="10"/>
        <rFont val="Times New Roman Cyr"/>
        <family val="1"/>
      </rPr>
      <t>к</t>
    </r>
    <r>
      <rPr>
        <b/>
        <sz val="10"/>
        <rFont val="Times New Roman Cyr"/>
        <family val="1"/>
      </rPr>
      <t>*(БН</t>
    </r>
    <r>
      <rPr>
        <b/>
        <vertAlign val="subscript"/>
        <sz val="10"/>
        <rFont val="Times New Roman Cyr"/>
        <family val="1"/>
      </rPr>
      <t>nk</t>
    </r>
    <r>
      <rPr>
        <b/>
        <sz val="10"/>
        <rFont val="Times New Roman Cyr"/>
        <family val="1"/>
      </rPr>
      <t>/БН</t>
    </r>
    <r>
      <rPr>
        <b/>
        <vertAlign val="subscript"/>
        <sz val="10"/>
        <rFont val="Times New Roman Cyr"/>
        <family val="1"/>
      </rPr>
      <t>k</t>
    </r>
    <r>
      <rPr>
        <b/>
        <sz val="10"/>
        <rFont val="Times New Roman Cyr"/>
        <family val="1"/>
      </rPr>
      <t>), НП=НП</t>
    </r>
    <r>
      <rPr>
        <b/>
        <vertAlign val="subscript"/>
        <sz val="10"/>
        <rFont val="Times New Roman Cyr"/>
        <family val="1"/>
      </rPr>
      <t>кn</t>
    </r>
    <r>
      <rPr>
        <b/>
        <sz val="10"/>
        <rFont val="Times New Roman Cyr"/>
        <family val="1"/>
      </rPr>
      <t>)</t>
    </r>
  </si>
  <si>
    <r>
      <t>Расчет индекса налогового потенциала (ИНП</t>
    </r>
    <r>
      <rPr>
        <b/>
        <vertAlign val="subscript"/>
        <sz val="10"/>
        <rFont val="Times New Roman Cyr"/>
        <family val="1"/>
      </rPr>
      <t>n</t>
    </r>
    <r>
      <rPr>
        <b/>
        <sz val="10"/>
        <rFont val="Times New Roman Cyr"/>
        <family val="1"/>
      </rPr>
      <t>=(НП</t>
    </r>
    <r>
      <rPr>
        <b/>
        <vertAlign val="subscript"/>
        <sz val="10"/>
        <rFont val="Times New Roman Cyr"/>
        <family val="1"/>
      </rPr>
      <t>n</t>
    </r>
    <r>
      <rPr>
        <b/>
        <sz val="10"/>
        <rFont val="Times New Roman Cyr"/>
        <family val="1"/>
      </rPr>
      <t>/Н</t>
    </r>
    <r>
      <rPr>
        <b/>
        <vertAlign val="subscript"/>
        <sz val="10"/>
        <rFont val="Times New Roman Cyr"/>
        <family val="1"/>
      </rPr>
      <t>n</t>
    </r>
    <r>
      <rPr>
        <b/>
        <sz val="10"/>
        <rFont val="Times New Roman Cyr"/>
        <family val="1"/>
      </rPr>
      <t>)/(НП/Н)</t>
    </r>
  </si>
  <si>
    <r>
      <t>налоговый потенциал (НП</t>
    </r>
    <r>
      <rPr>
        <b/>
        <vertAlign val="subscript"/>
        <sz val="8"/>
        <rFont val="Times New Roman Cyr"/>
        <family val="1"/>
      </rPr>
      <t>k</t>
    </r>
    <r>
      <rPr>
        <b/>
        <sz val="8"/>
        <rFont val="Times New Roman Cyr"/>
        <family val="1"/>
      </rPr>
      <t>)</t>
    </r>
  </si>
  <si>
    <t>№</t>
  </si>
  <si>
    <r>
      <t>норматив отчисления в бюджеты муниципальных районов (Норм</t>
    </r>
    <r>
      <rPr>
        <b/>
        <vertAlign val="subscript"/>
        <sz val="8"/>
        <rFont val="Times New Roman Cyr"/>
        <family val="1"/>
      </rPr>
      <t>к)</t>
    </r>
    <r>
      <rPr>
        <b/>
        <sz val="8"/>
        <rFont val="Times New Roman Cyr"/>
        <family val="1"/>
      </rPr>
      <t>**</t>
    </r>
  </si>
  <si>
    <r>
      <t>база налого-обложения (БН</t>
    </r>
    <r>
      <rPr>
        <b/>
        <vertAlign val="subscript"/>
        <sz val="8"/>
        <rFont val="Times New Roman Cyr"/>
        <family val="1"/>
      </rPr>
      <t>nk)</t>
    </r>
  </si>
  <si>
    <r>
      <t>база налого-обложения (БН</t>
    </r>
    <r>
      <rPr>
        <b/>
        <vertAlign val="subscript"/>
        <sz val="8"/>
        <rFont val="Times New Roman Cyr"/>
        <family val="1"/>
      </rPr>
      <t>nk)</t>
    </r>
    <r>
      <rPr>
        <b/>
        <sz val="8"/>
        <rFont val="Times New Roman Cyr"/>
        <family val="1"/>
      </rPr>
      <t>*</t>
    </r>
  </si>
  <si>
    <r>
      <t>норматив отчисления в бюджеты муниципаль-ных районов (Норм</t>
    </r>
    <r>
      <rPr>
        <b/>
        <vertAlign val="subscript"/>
        <sz val="9"/>
        <rFont val="Times New Roman Cyr"/>
        <family val="1"/>
      </rPr>
      <t>к)</t>
    </r>
  </si>
  <si>
    <r>
      <t>норматив отчисления в бюджеты муници-пальных районов (Норм</t>
    </r>
    <r>
      <rPr>
        <b/>
        <vertAlign val="subscript"/>
        <sz val="8"/>
        <rFont val="Times New Roman Cyr"/>
        <family val="1"/>
      </rPr>
      <t>к)</t>
    </r>
  </si>
  <si>
    <t>№ п/п</t>
  </si>
  <si>
    <t>ИНП</t>
  </si>
  <si>
    <t>Численность</t>
  </si>
  <si>
    <r>
      <t>прогноз поступлений в КБ края (ПД</t>
    </r>
    <r>
      <rPr>
        <b/>
        <vertAlign val="subscript"/>
        <sz val="8"/>
        <rFont val="Times New Roman Cyr"/>
        <family val="1"/>
      </rPr>
      <t>к)</t>
    </r>
  </si>
  <si>
    <r>
      <t>прогноз поступлений в КБ края(ПД</t>
    </r>
    <r>
      <rPr>
        <b/>
        <vertAlign val="subscript"/>
        <sz val="8"/>
        <rFont val="Times New Roman Cyr"/>
        <family val="1"/>
      </rPr>
      <t>к)</t>
    </r>
  </si>
  <si>
    <t>Наименование коэффициента</t>
  </si>
  <si>
    <t>Формула</t>
  </si>
  <si>
    <t>Показатели для расчета</t>
  </si>
  <si>
    <t>ВСЕГО</t>
  </si>
  <si>
    <t>Коэффициент дифференциации заработной платы</t>
  </si>
  <si>
    <t xml:space="preserve">1. </t>
  </si>
  <si>
    <t>Коэффициент дифференциации прочих расходов</t>
  </si>
  <si>
    <t>ИБР</t>
  </si>
  <si>
    <t>БО</t>
  </si>
  <si>
    <t>1 этап</t>
  </si>
  <si>
    <t>2 этап</t>
  </si>
  <si>
    <t>Наименование муниципального образования</t>
  </si>
  <si>
    <t>У(1)</t>
  </si>
  <si>
    <t>БОn</t>
  </si>
  <si>
    <t>Размер Тn</t>
  </si>
  <si>
    <t xml:space="preserve"> </t>
  </si>
  <si>
    <t xml:space="preserve">Индекс налогового потенциала (ИНП) </t>
  </si>
  <si>
    <t>1а</t>
  </si>
  <si>
    <t>Всего по поселениям</t>
  </si>
  <si>
    <t>Наименование поселения</t>
  </si>
  <si>
    <t>Налог на имущество физических лиц</t>
  </si>
  <si>
    <t>Земельный налог</t>
  </si>
  <si>
    <t>Удельный вес расходов поселений на заработную плату с начисленими в общем объеме расходов поселений (доля)</t>
  </si>
  <si>
    <t>Удельный вес прочих расходов поселений в общем объеме расходов поселений (доля)</t>
  </si>
  <si>
    <t>Показатели используемые в расчете распределения средств финансовой помощи из фонда выравнивания на 2012 год</t>
  </si>
  <si>
    <t>Кзпj = 1+ Ксм</t>
  </si>
  <si>
    <r>
      <t>Ксм</t>
    </r>
    <r>
      <rPr>
        <b/>
        <i/>
        <sz val="12"/>
        <rFont val="Times New Roman"/>
        <family val="1"/>
      </rPr>
      <t>- повышающий коэффициент к окладам и тарифным ставкам специалистам бюджетной сферы за работу в сельской местности</t>
    </r>
  </si>
  <si>
    <t>Кзпj- коэффициент дифференциации заработной платы  j-го поселения</t>
  </si>
  <si>
    <t>КМ - коэффициент масштаба КМj = (0,6*Нj+0,4*Нсрj)/Нj</t>
  </si>
  <si>
    <t>Нj - численность постоянного населения j- го поселения</t>
  </si>
  <si>
    <t>Нсрj - средняя численность постоянного населения  j- го поселения</t>
  </si>
  <si>
    <t>КД- коэффициент дисперсности расселения в j- ом поселении КДj=1+УВj</t>
  </si>
  <si>
    <t>УВj -  удельный вес постоянного населения j-го поселения, проживающего в населенных пунктах с численностью населения менее 500 человек</t>
  </si>
  <si>
    <t>Численность населения j-го поселения, проживающего в населенных пунктах с численностью населения менее 500 человек</t>
  </si>
  <si>
    <t>Rj - расстояние от администратиного центра j- го поселения до административного центра муниципального района</t>
  </si>
  <si>
    <t>Коэффициент транспортной доступности КТДj = 1+Rj / Rср+Кj / К</t>
  </si>
  <si>
    <t>Rср - среднее расстояние от административных центров поселений до административного центра муниципального района</t>
  </si>
  <si>
    <t>К - количество населенных пунктов всех поселений, входящих в состав муниципального района</t>
  </si>
  <si>
    <t>Итого по поселениям</t>
  </si>
  <si>
    <t>Размер дотации на выравнивание бюджетной обеспеченности</t>
  </si>
  <si>
    <t>Размер подушевой дотации</t>
  </si>
  <si>
    <t>Объем дотации на выравнивание</t>
  </si>
  <si>
    <t>ПДкбмр - прогноз доходов консолидированного бюджета муниципального района</t>
  </si>
  <si>
    <t>ДПрасх - доля расходов бюджетов поселений в расходах консолидированного бюджета муниципального района</t>
  </si>
  <si>
    <t>Объем дотации подушевой</t>
  </si>
  <si>
    <t>Всего финансовой помощи поселениям</t>
  </si>
  <si>
    <t>Всего финансовой помощи</t>
  </si>
  <si>
    <t>Наименование поселений</t>
  </si>
  <si>
    <t>в том числе:</t>
  </si>
  <si>
    <t>Остаток средств после оплаты первоочередных расходов</t>
  </si>
  <si>
    <t>ВСЕГО:</t>
  </si>
  <si>
    <t>Подушевая дотация</t>
  </si>
  <si>
    <t>1б</t>
  </si>
  <si>
    <t>3=1+2</t>
  </si>
  <si>
    <t>6=3-4-5</t>
  </si>
  <si>
    <t>КУj - коэффициент уровня урбанизации j-го поселения КУj = 1+УВГj</t>
  </si>
  <si>
    <t>УВГj - удельный вес городского населения j-го поселения</t>
  </si>
  <si>
    <t>Численность городского населения поселения</t>
  </si>
  <si>
    <t>Кj - количество населенных пунктов в j-ом поселении</t>
  </si>
  <si>
    <t>Кпрn=(КМj*КДj*КУj*КТДj)/   (КМср*КДср*КУср*КТДср)</t>
  </si>
  <si>
    <t>Внимание: заполнять только ячейки, выделенные желтым цветом!!!!!!!!</t>
  </si>
  <si>
    <t>Зареченское</t>
  </si>
  <si>
    <t>Тупикское</t>
  </si>
  <si>
    <t>ОДП - оценка объема налоговых и неналоговых доходов бюджетов поселений, входящих в состав муниципального района в планируемом году</t>
  </si>
  <si>
    <t>Численность населения по состоянию на 1.01.2017г.</t>
  </si>
  <si>
    <t>Дотация на выравнивание</t>
  </si>
  <si>
    <t>Справочно: всего финансовой помощи в 2018 году</t>
  </si>
  <si>
    <t>Дотация на выравнивание и сбалансированность</t>
  </si>
  <si>
    <t>Собственные доходы (налоговые, неналоговые) на 2019 год</t>
  </si>
  <si>
    <t>Расчет индекса налогового потенциала для расчета дотации на выравнивание бюджетной обеспеченности поселений на 2020год</t>
  </si>
  <si>
    <t>Численность постоянного населения по состоянию на 1.01.2019 года</t>
  </si>
  <si>
    <t>Аналитическая таблица по формированию финансовой помощи бюджетам поселений муниципального района " Тунгиро-Олекминский район" на 2018 -  2019 годы</t>
  </si>
  <si>
    <t>Налоговые и неналоговые доходы на 2018г. исполненные</t>
  </si>
  <si>
    <t>Всего источников на 2018 год</t>
  </si>
  <si>
    <t>ФОТ на 2018 год исполненный</t>
  </si>
  <si>
    <t>Расходы на ЖКУ на 2018 год исполненный</t>
  </si>
  <si>
    <t>Справочно: всего финансовой помощи в 2019 году</t>
  </si>
  <si>
    <t>Налоговые и неналоговые доходы на 2019 г. (ожидаемые).</t>
  </si>
  <si>
    <t>Всего источников на 2019год</t>
  </si>
  <si>
    <t>ФОТ на 2019 год ожидаемый</t>
  </si>
  <si>
    <t>Расходы на ЖКУ на 2019 год ожидаемый</t>
  </si>
  <si>
    <t>Расчет дотации на выравнивание бюджетной обеспеченности поселений на 2020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</si>
</sst>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\$#,##0\ ;\(\$#,##0\)"/>
    <numFmt numFmtId="169" formatCode="#,##0.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#,##0.000"/>
    <numFmt numFmtId="177" formatCode="0.0"/>
    <numFmt numFmtId="178" formatCode="#,##0.0000"/>
    <numFmt numFmtId="179" formatCode="_-* #,##0.0_р_._-;\-* #,##0.0_р_._-;_-* &quot;-&quot;?_р_._-;_-@_-"/>
    <numFmt numFmtId="180" formatCode="_-* #,##0.000_р_._-;\-* #,##0.000_р_._-;_-* &quot;-&quot;???_р_._-;_-@_-"/>
    <numFmt numFmtId="181" formatCode="0.0%"/>
    <numFmt numFmtId="182" formatCode="#,##0.00000"/>
    <numFmt numFmtId="183" formatCode="_-* #,##0.00_р_._-;\-* #,##0.00_р_._-;_-* &quot;-&quot;???_р_._-;_-@_-"/>
    <numFmt numFmtId="184" formatCode="_-* #,##0.00_р_._-;\-* #,##0.00_р_._-;_-* &quot;-&quot;?_р_._-;_-@_-"/>
    <numFmt numFmtId="185" formatCode="_-* #,##0_р_._-;\-* #,##0_р_._-;_-* &quot;-&quot;?_р_._-;_-@_-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0.000%"/>
    <numFmt numFmtId="190" formatCode="_-* #,##0.0000_р_._-;\-* #,##0.0000_р_._-;_-* &quot;-&quot;???_р_._-;_-@_-"/>
    <numFmt numFmtId="191" formatCode="#,##0.000000"/>
    <numFmt numFmtId="192" formatCode="#,##0.0000000"/>
    <numFmt numFmtId="193" formatCode="0.0000%"/>
    <numFmt numFmtId="194" formatCode="0.00000%"/>
    <numFmt numFmtId="195" formatCode="_-* #,##0.0_р_._-;\-* #,##0.0_р_._-;_-* &quot;-&quot;???_р_._-;_-@_-"/>
    <numFmt numFmtId="196" formatCode="_-* #,##0_р_._-;\-* #,##0_р_._-;_-* &quot;-&quot;???_р_._-;_-@_-"/>
    <numFmt numFmtId="197" formatCode="0.000000%"/>
    <numFmt numFmtId="198" formatCode="_-* #,##0.000_р_._-;\-* #,##0.000_р_._-;_-* &quot;-&quot;?_р_._-;_-@_-"/>
    <numFmt numFmtId="199" formatCode="_-* #,##0.000000_р_._-;\-* #,##0.000000_р_._-;_-* &quot;-&quot;??????_р_._-;_-@_-"/>
    <numFmt numFmtId="200" formatCode="_-* #,##0.0000_р_._-;\-* #,##0.0000_р_._-;_-* &quot;-&quot;????_р_._-;_-@_-"/>
    <numFmt numFmtId="201" formatCode="[$-FC19]d\ mmmm\ yyyy\ &quot;г.&quot;"/>
  </numFmts>
  <fonts count="72">
    <font>
      <sz val="10"/>
      <name val="Arial Cyr"/>
      <family val="0"/>
    </font>
    <font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Arial"/>
      <family val="2"/>
    </font>
    <font>
      <sz val="8"/>
      <name val="Times New Roman Cyr"/>
      <family val="1"/>
    </font>
    <font>
      <b/>
      <sz val="10"/>
      <name val="Times New Roman Cyr"/>
      <family val="1"/>
    </font>
    <font>
      <b/>
      <sz val="8"/>
      <name val="Times New Roman Cyr"/>
      <family val="1"/>
    </font>
    <font>
      <b/>
      <sz val="10"/>
      <name val="Arial Cyr"/>
      <family val="0"/>
    </font>
    <font>
      <b/>
      <vertAlign val="subscript"/>
      <sz val="10"/>
      <name val="Times New Roman Cyr"/>
      <family val="1"/>
    </font>
    <font>
      <sz val="10"/>
      <name val="Times New Roman"/>
      <family val="1"/>
    </font>
    <font>
      <b/>
      <vertAlign val="subscript"/>
      <sz val="8"/>
      <name val="Times New Roman Cyr"/>
      <family val="1"/>
    </font>
    <font>
      <b/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vertAlign val="subscript"/>
      <sz val="9"/>
      <name val="Times New Roman Cyr"/>
      <family val="1"/>
    </font>
    <font>
      <sz val="8"/>
      <name val="Arial Cyr"/>
      <family val="0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9"/>
      <name val="Times New Roman Cyr"/>
      <family val="1"/>
    </font>
    <font>
      <sz val="14"/>
      <name val="Times New Roman"/>
      <family val="1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1" applyNumberFormat="0" applyFont="0" applyFill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2" applyNumberFormat="0" applyAlignment="0" applyProtection="0"/>
    <xf numFmtId="0" fontId="57" fillId="26" borderId="3" applyNumberFormat="0" applyAlignment="0" applyProtection="0"/>
    <xf numFmtId="0" fontId="58" fillId="26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63" fillId="27" borderId="8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8" fillId="0" borderId="0">
      <alignment/>
      <protection/>
    </xf>
    <xf numFmtId="0" fontId="30" fillId="0" borderId="0">
      <alignment/>
      <protection/>
    </xf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8" fillId="0" borderId="10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6" fillId="0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2" fillId="0" borderId="0" xfId="0" applyFont="1" applyFill="1" applyAlignment="1">
      <alignment/>
    </xf>
    <xf numFmtId="0" fontId="4" fillId="0" borderId="0" xfId="0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179" fontId="12" fillId="0" borderId="0" xfId="0" applyNumberFormat="1" applyFont="1" applyFill="1" applyAlignment="1">
      <alignment/>
    </xf>
    <xf numFmtId="43" fontId="12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9" fillId="32" borderId="11" xfId="41" applyFont="1" applyFill="1" applyBorder="1">
      <alignment/>
      <protection/>
    </xf>
    <xf numFmtId="0" fontId="23" fillId="33" borderId="11" xfId="0" applyFont="1" applyFill="1" applyBorder="1" applyAlignment="1">
      <alignment horizontal="center" vertical="center" wrapText="1"/>
    </xf>
    <xf numFmtId="41" fontId="22" fillId="33" borderId="11" xfId="0" applyNumberFormat="1" applyFont="1" applyFill="1" applyBorder="1" applyAlignment="1">
      <alignment/>
    </xf>
    <xf numFmtId="3" fontId="9" fillId="33" borderId="11" xfId="0" applyNumberFormat="1" applyFont="1" applyFill="1" applyBorder="1" applyAlignment="1">
      <alignment wrapText="1"/>
    </xf>
    <xf numFmtId="41" fontId="4" fillId="33" borderId="0" xfId="0" applyNumberFormat="1" applyFont="1" applyFill="1" applyAlignment="1">
      <alignment/>
    </xf>
    <xf numFmtId="0" fontId="11" fillId="33" borderId="11" xfId="65" applyFont="1" applyFill="1" applyBorder="1" applyAlignment="1">
      <alignment horizontal="center" vertical="center" wrapText="1"/>
      <protection/>
    </xf>
    <xf numFmtId="0" fontId="16" fillId="33" borderId="11" xfId="0" applyFont="1" applyFill="1" applyBorder="1" applyAlignment="1">
      <alignment/>
    </xf>
    <xf numFmtId="169" fontId="16" fillId="33" borderId="11" xfId="65" applyNumberFormat="1" applyFont="1" applyFill="1" applyBorder="1" applyAlignment="1">
      <alignment wrapText="1"/>
      <protection/>
    </xf>
    <xf numFmtId="0" fontId="12" fillId="33" borderId="0" xfId="0" applyFont="1" applyFill="1" applyAlignment="1">
      <alignment/>
    </xf>
    <xf numFmtId="179" fontId="12" fillId="33" borderId="0" xfId="0" applyNumberFormat="1" applyFont="1" applyFill="1" applyAlignment="1">
      <alignment/>
    </xf>
    <xf numFmtId="3" fontId="24" fillId="33" borderId="11" xfId="65" applyNumberFormat="1" applyFont="1" applyFill="1" applyBorder="1" applyAlignment="1">
      <alignment wrapText="1"/>
      <protection/>
    </xf>
    <xf numFmtId="0" fontId="0" fillId="33" borderId="0" xfId="0" applyFill="1" applyAlignment="1">
      <alignment/>
    </xf>
    <xf numFmtId="41" fontId="22" fillId="33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7" fillId="34" borderId="11" xfId="0" applyFont="1" applyFill="1" applyBorder="1" applyAlignment="1">
      <alignment vertical="center" wrapText="1"/>
    </xf>
    <xf numFmtId="180" fontId="14" fillId="34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 wrapText="1"/>
    </xf>
    <xf numFmtId="175" fontId="14" fillId="0" borderId="11" xfId="0" applyNumberFormat="1" applyFont="1" applyFill="1" applyBorder="1" applyAlignment="1">
      <alignment vertical="center" wrapText="1"/>
    </xf>
    <xf numFmtId="0" fontId="27" fillId="33" borderId="11" xfId="0" applyFont="1" applyFill="1" applyBorder="1" applyAlignment="1">
      <alignment vertical="center" wrapText="1"/>
    </xf>
    <xf numFmtId="0" fontId="29" fillId="33" borderId="11" xfId="63" applyFont="1" applyFill="1" applyBorder="1" applyAlignment="1" applyProtection="1">
      <alignment horizontal="center" vertical="top"/>
      <protection hidden="1"/>
    </xf>
    <xf numFmtId="179" fontId="0" fillId="33" borderId="11" xfId="0" applyNumberFormat="1" applyFill="1" applyBorder="1" applyAlignment="1">
      <alignment horizontal="center" vertical="center" wrapText="1"/>
    </xf>
    <xf numFmtId="43" fontId="0" fillId="0" borderId="0" xfId="0" applyNumberFormat="1" applyAlignment="1">
      <alignment/>
    </xf>
    <xf numFmtId="0" fontId="11" fillId="35" borderId="11" xfId="65" applyFont="1" applyFill="1" applyBorder="1" applyAlignment="1">
      <alignment horizontal="center" vertical="center" wrapText="1"/>
      <protection/>
    </xf>
    <xf numFmtId="179" fontId="11" fillId="35" borderId="11" xfId="65" applyNumberFormat="1" applyFont="1" applyFill="1" applyBorder="1" applyAlignment="1">
      <alignment horizontal="center" vertical="center" wrapText="1"/>
      <protection/>
    </xf>
    <xf numFmtId="0" fontId="23" fillId="35" borderId="11" xfId="0" applyFont="1" applyFill="1" applyBorder="1" applyAlignment="1">
      <alignment horizontal="center" vertical="center" wrapText="1"/>
    </xf>
    <xf numFmtId="185" fontId="24" fillId="35" borderId="11" xfId="65" applyNumberFormat="1" applyFont="1" applyFill="1" applyBorder="1" applyAlignment="1">
      <alignment horizontal="center" wrapText="1"/>
      <protection/>
    </xf>
    <xf numFmtId="3" fontId="16" fillId="35" borderId="11" xfId="65" applyNumberFormat="1" applyFont="1" applyFill="1" applyBorder="1" applyAlignment="1">
      <alignment wrapText="1"/>
      <protection/>
    </xf>
    <xf numFmtId="185" fontId="16" fillId="35" borderId="11" xfId="65" applyNumberFormat="1" applyFont="1" applyFill="1" applyBorder="1" applyAlignment="1">
      <alignment wrapText="1"/>
      <protection/>
    </xf>
    <xf numFmtId="185" fontId="16" fillId="33" borderId="11" xfId="65" applyNumberFormat="1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23" fillId="33" borderId="14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41" fontId="4" fillId="36" borderId="0" xfId="0" applyNumberFormat="1" applyFont="1" applyFill="1" applyAlignment="1">
      <alignment horizontal="center" vertical="center" wrapText="1"/>
    </xf>
    <xf numFmtId="41" fontId="4" fillId="36" borderId="0" xfId="0" applyNumberFormat="1" applyFont="1" applyFill="1" applyAlignment="1">
      <alignment/>
    </xf>
    <xf numFmtId="0" fontId="14" fillId="4" borderId="11" xfId="0" applyFont="1" applyFill="1" applyBorder="1" applyAlignment="1">
      <alignment vertical="center" wrapText="1"/>
    </xf>
    <xf numFmtId="0" fontId="29" fillId="33" borderId="11" xfId="63" applyFont="1" applyFill="1" applyBorder="1" applyAlignment="1" applyProtection="1">
      <alignment horizontal="center" vertical="center" wrapText="1"/>
      <protection hidden="1"/>
    </xf>
    <xf numFmtId="3" fontId="22" fillId="32" borderId="11" xfId="0" applyNumberFormat="1" applyFont="1" applyFill="1" applyBorder="1" applyAlignment="1">
      <alignment/>
    </xf>
    <xf numFmtId="9" fontId="24" fillId="32" borderId="11" xfId="65" applyNumberFormat="1" applyFont="1" applyFill="1" applyBorder="1" applyAlignment="1">
      <alignment wrapText="1"/>
      <protection/>
    </xf>
    <xf numFmtId="3" fontId="16" fillId="32" borderId="11" xfId="65" applyNumberFormat="1" applyFont="1" applyFill="1" applyBorder="1" applyAlignment="1">
      <alignment wrapText="1"/>
      <protection/>
    </xf>
    <xf numFmtId="9" fontId="24" fillId="32" borderId="11" xfId="65" applyNumberFormat="1" applyFont="1" applyFill="1" applyBorder="1" applyAlignment="1">
      <alignment wrapText="1"/>
      <protection/>
    </xf>
    <xf numFmtId="185" fontId="16" fillId="32" borderId="11" xfId="65" applyNumberFormat="1" applyFont="1" applyFill="1" applyBorder="1" applyAlignment="1">
      <alignment horizontal="center" wrapText="1"/>
      <protection/>
    </xf>
    <xf numFmtId="169" fontId="24" fillId="32" borderId="11" xfId="65" applyNumberFormat="1" applyFont="1" applyFill="1" applyBorder="1" applyAlignment="1">
      <alignment wrapText="1"/>
      <protection/>
    </xf>
    <xf numFmtId="0" fontId="14" fillId="32" borderId="11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3" fontId="14" fillId="33" borderId="11" xfId="0" applyNumberFormat="1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left" vertical="center" wrapText="1"/>
    </xf>
    <xf numFmtId="180" fontId="27" fillId="33" borderId="11" xfId="0" applyNumberFormat="1" applyFont="1" applyFill="1" applyBorder="1" applyAlignment="1">
      <alignment vertical="center" wrapText="1"/>
    </xf>
    <xf numFmtId="0" fontId="27" fillId="33" borderId="11" xfId="0" applyNumberFormat="1" applyFont="1" applyFill="1" applyBorder="1" applyAlignment="1">
      <alignment vertical="center" wrapText="1"/>
    </xf>
    <xf numFmtId="180" fontId="27" fillId="32" borderId="11" xfId="0" applyNumberFormat="1" applyFont="1" applyFill="1" applyBorder="1" applyAlignment="1">
      <alignment vertical="center" wrapText="1"/>
    </xf>
    <xf numFmtId="0" fontId="28" fillId="34" borderId="11" xfId="0" applyFont="1" applyFill="1" applyBorder="1" applyAlignment="1">
      <alignment vertical="center" wrapText="1"/>
    </xf>
    <xf numFmtId="0" fontId="29" fillId="33" borderId="11" xfId="63" applyFont="1" applyFill="1" applyBorder="1" applyAlignment="1" applyProtection="1">
      <alignment horizontal="center"/>
      <protection hidden="1"/>
    </xf>
    <xf numFmtId="0" fontId="14" fillId="33" borderId="11" xfId="64" applyFont="1" applyFill="1" applyBorder="1" applyProtection="1">
      <alignment/>
      <protection hidden="1"/>
    </xf>
    <xf numFmtId="0" fontId="14" fillId="32" borderId="11" xfId="64" applyFont="1" applyFill="1" applyBorder="1" applyProtection="1">
      <alignment/>
      <protection hidden="1"/>
    </xf>
    <xf numFmtId="180" fontId="0" fillId="33" borderId="11" xfId="0" applyNumberFormat="1" applyFill="1" applyBorder="1" applyAlignment="1">
      <alignment horizontal="center" vertical="center" wrapText="1"/>
    </xf>
    <xf numFmtId="41" fontId="0" fillId="33" borderId="11" xfId="0" applyNumberFormat="1" applyFill="1" applyBorder="1" applyAlignment="1">
      <alignment/>
    </xf>
    <xf numFmtId="41" fontId="22" fillId="32" borderId="11" xfId="0" applyNumberFormat="1" applyFont="1" applyFill="1" applyBorder="1" applyAlignment="1">
      <alignment/>
    </xf>
    <xf numFmtId="0" fontId="0" fillId="32" borderId="11" xfId="0" applyFill="1" applyBorder="1" applyAlignment="1">
      <alignment/>
    </xf>
    <xf numFmtId="41" fontId="0" fillId="34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ill="1" applyBorder="1" applyAlignment="1">
      <alignment/>
    </xf>
    <xf numFmtId="179" fontId="0" fillId="0" borderId="0" xfId="0" applyNumberFormat="1" applyFill="1" applyBorder="1" applyAlignment="1">
      <alignment/>
    </xf>
    <xf numFmtId="43" fontId="0" fillId="0" borderId="0" xfId="0" applyNumberFormat="1" applyFill="1" applyBorder="1" applyAlignment="1">
      <alignment horizontal="center" vertical="center" wrapText="1"/>
    </xf>
    <xf numFmtId="43" fontId="0" fillId="0" borderId="0" xfId="0" applyNumberFormat="1" applyFill="1" applyBorder="1" applyAlignment="1">
      <alignment/>
    </xf>
    <xf numFmtId="0" fontId="34" fillId="0" borderId="0" xfId="40" applyFont="1" applyFill="1" applyBorder="1">
      <alignment/>
      <protection/>
    </xf>
    <xf numFmtId="0" fontId="10" fillId="0" borderId="0" xfId="40" applyFont="1" applyFill="1" applyBorder="1" applyAlignment="1">
      <alignment horizontal="center"/>
      <protection/>
    </xf>
    <xf numFmtId="0" fontId="34" fillId="0" borderId="0" xfId="40" applyFont="1" applyFill="1" applyBorder="1" applyAlignment="1">
      <alignment horizontal="center" vertical="center" wrapText="1"/>
      <protection/>
    </xf>
    <xf numFmtId="0" fontId="34" fillId="0" borderId="11" xfId="40" applyFont="1" applyFill="1" applyBorder="1" applyAlignment="1">
      <alignment horizontal="center" vertical="center" wrapText="1"/>
      <protection/>
    </xf>
    <xf numFmtId="0" fontId="11" fillId="0" borderId="11" xfId="0" applyFont="1" applyFill="1" applyBorder="1" applyAlignment="1">
      <alignment horizontal="center"/>
    </xf>
    <xf numFmtId="0" fontId="9" fillId="0" borderId="11" xfId="41" applyFont="1" applyFill="1" applyBorder="1">
      <alignment/>
      <protection/>
    </xf>
    <xf numFmtId="0" fontId="11" fillId="0" borderId="11" xfId="41" applyFont="1" applyFill="1" applyBorder="1">
      <alignment/>
      <protection/>
    </xf>
    <xf numFmtId="3" fontId="34" fillId="33" borderId="11" xfId="40" applyNumberFormat="1" applyFont="1" applyFill="1" applyBorder="1" applyAlignment="1">
      <alignment horizontal="right" vertical="center" wrapText="1"/>
      <protection/>
    </xf>
    <xf numFmtId="3" fontId="34" fillId="32" borderId="11" xfId="40" applyNumberFormat="1" applyFont="1" applyFill="1" applyBorder="1" applyAlignment="1">
      <alignment horizontal="right" vertical="center" wrapText="1"/>
      <protection/>
    </xf>
    <xf numFmtId="0" fontId="10" fillId="33" borderId="11" xfId="40" applyFont="1" applyFill="1" applyBorder="1" applyAlignment="1">
      <alignment horizontal="center" vertical="center" wrapText="1"/>
      <protection/>
    </xf>
    <xf numFmtId="0" fontId="34" fillId="33" borderId="11" xfId="39" applyFont="1" applyFill="1" applyBorder="1" applyAlignment="1">
      <alignment horizontal="center" vertical="center" wrapText="1"/>
      <protection/>
    </xf>
    <xf numFmtId="3" fontId="34" fillId="32" borderId="11" xfId="40" applyNumberFormat="1" applyFont="1" applyFill="1" applyBorder="1">
      <alignment/>
      <protection/>
    </xf>
    <xf numFmtId="3" fontId="34" fillId="33" borderId="11" xfId="40" applyNumberFormat="1" applyFont="1" applyFill="1" applyBorder="1">
      <alignment/>
      <protection/>
    </xf>
    <xf numFmtId="0" fontId="10" fillId="33" borderId="11" xfId="40" applyFont="1" applyFill="1" applyBorder="1" applyAlignment="1">
      <alignment horizontal="center" vertical="center" wrapText="1"/>
      <protection/>
    </xf>
    <xf numFmtId="0" fontId="33" fillId="0" borderId="11" xfId="40" applyFont="1" applyFill="1" applyBorder="1" applyAlignment="1">
      <alignment horizontal="center"/>
      <protection/>
    </xf>
    <xf numFmtId="0" fontId="34" fillId="33" borderId="11" xfId="40" applyFont="1" applyFill="1" applyBorder="1" applyAlignment="1">
      <alignment horizontal="center" vertical="center" wrapText="1"/>
      <protection/>
    </xf>
    <xf numFmtId="0" fontId="11" fillId="33" borderId="11" xfId="0" applyFont="1" applyFill="1" applyBorder="1" applyAlignment="1">
      <alignment horizontal="center"/>
    </xf>
    <xf numFmtId="176" fontId="14" fillId="33" borderId="11" xfId="0" applyNumberFormat="1" applyFont="1" applyFill="1" applyBorder="1" applyAlignment="1">
      <alignment/>
    </xf>
    <xf numFmtId="0" fontId="14" fillId="33" borderId="11" xfId="0" applyFont="1" applyFill="1" applyBorder="1" applyAlignment="1">
      <alignment vertical="center" wrapText="1"/>
    </xf>
    <xf numFmtId="0" fontId="27" fillId="34" borderId="11" xfId="0" applyNumberFormat="1" applyFont="1" applyFill="1" applyBorder="1" applyAlignment="1">
      <alignment vertical="center" wrapText="1"/>
    </xf>
    <xf numFmtId="0" fontId="14" fillId="37" borderId="11" xfId="0" applyFont="1" applyFill="1" applyBorder="1" applyAlignment="1">
      <alignment vertical="center" wrapText="1"/>
    </xf>
    <xf numFmtId="180" fontId="27" fillId="34" borderId="11" xfId="0" applyNumberFormat="1" applyFont="1" applyFill="1" applyBorder="1" applyAlignment="1">
      <alignment vertical="center" wrapText="1"/>
    </xf>
    <xf numFmtId="0" fontId="14" fillId="34" borderId="11" xfId="0" applyFont="1" applyFill="1" applyBorder="1" applyAlignment="1">
      <alignment vertical="center" wrapText="1"/>
    </xf>
    <xf numFmtId="41" fontId="25" fillId="36" borderId="0" xfId="0" applyNumberFormat="1" applyFont="1" applyFill="1" applyAlignment="1">
      <alignment/>
    </xf>
    <xf numFmtId="0" fontId="36" fillId="0" borderId="0" xfId="0" applyFont="1" applyFill="1" applyAlignment="1">
      <alignment vertical="center" wrapText="1"/>
    </xf>
    <xf numFmtId="180" fontId="22" fillId="0" borderId="11" xfId="0" applyNumberFormat="1" applyFont="1" applyFill="1" applyBorder="1" applyAlignment="1">
      <alignment/>
    </xf>
    <xf numFmtId="180" fontId="22" fillId="32" borderId="11" xfId="0" applyNumberFormat="1" applyFont="1" applyFill="1" applyBorder="1" applyAlignment="1">
      <alignment/>
    </xf>
    <xf numFmtId="41" fontId="0" fillId="33" borderId="11" xfId="0" applyNumberFormat="1" applyFill="1" applyBorder="1" applyAlignment="1">
      <alignment horizontal="center" vertical="center" wrapText="1"/>
    </xf>
    <xf numFmtId="179" fontId="16" fillId="33" borderId="14" xfId="65" applyNumberFormat="1" applyFont="1" applyFill="1" applyBorder="1" applyAlignment="1">
      <alignment wrapText="1"/>
      <protection/>
    </xf>
    <xf numFmtId="3" fontId="14" fillId="0" borderId="11" xfId="0" applyNumberFormat="1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right"/>
    </xf>
    <xf numFmtId="0" fontId="10" fillId="33" borderId="14" xfId="65" applyFont="1" applyFill="1" applyBorder="1" applyAlignment="1">
      <alignment horizontal="center" vertical="center" wrapText="1"/>
      <protection/>
    </xf>
    <xf numFmtId="0" fontId="10" fillId="0" borderId="12" xfId="65" applyFont="1" applyFill="1" applyBorder="1" applyAlignment="1">
      <alignment horizontal="center" vertical="center" wrapText="1"/>
      <protection/>
    </xf>
    <xf numFmtId="0" fontId="10" fillId="0" borderId="15" xfId="65" applyFont="1" applyFill="1" applyBorder="1" applyAlignment="1">
      <alignment horizontal="center" vertical="center" wrapText="1"/>
      <protection/>
    </xf>
    <xf numFmtId="0" fontId="10" fillId="0" borderId="11" xfId="65" applyFont="1" applyFill="1" applyBorder="1" applyAlignment="1">
      <alignment horizontal="center" vertical="center" wrapText="1"/>
      <protection/>
    </xf>
    <xf numFmtId="0" fontId="10" fillId="0" borderId="14" xfId="65" applyFont="1" applyFill="1" applyBorder="1" applyAlignment="1">
      <alignment horizontal="center" vertical="center" wrapText="1"/>
      <protection/>
    </xf>
    <xf numFmtId="43" fontId="10" fillId="0" borderId="11" xfId="65" applyNumberFormat="1" applyFont="1" applyFill="1" applyBorder="1" applyAlignment="1">
      <alignment horizontal="center" vertical="center" wrapText="1"/>
      <protection/>
    </xf>
    <xf numFmtId="0" fontId="32" fillId="33" borderId="0" xfId="0" applyFont="1" applyFill="1" applyAlignment="1">
      <alignment horizontal="center"/>
    </xf>
    <xf numFmtId="41" fontId="4" fillId="33" borderId="11" xfId="0" applyNumberFormat="1" applyFont="1" applyFill="1" applyBorder="1" applyAlignment="1">
      <alignment horizontal="center" vertical="center" wrapText="1"/>
    </xf>
    <xf numFmtId="41" fontId="4" fillId="0" borderId="11" xfId="0" applyNumberFormat="1" applyFont="1" applyBorder="1" applyAlignment="1">
      <alignment horizontal="center" vertical="center" wrapText="1"/>
    </xf>
    <xf numFmtId="0" fontId="10" fillId="33" borderId="11" xfId="65" applyFont="1" applyFill="1" applyBorder="1" applyAlignment="1">
      <alignment horizontal="center" vertical="center" wrapText="1"/>
      <protection/>
    </xf>
    <xf numFmtId="0" fontId="4" fillId="0" borderId="16" xfId="0" applyFont="1" applyFill="1" applyBorder="1" applyAlignment="1">
      <alignment horizontal="center" vertical="center" wrapText="1"/>
    </xf>
    <xf numFmtId="0" fontId="10" fillId="35" borderId="11" xfId="65" applyFont="1" applyFill="1" applyBorder="1" applyAlignment="1">
      <alignment horizontal="center" vertical="center" wrapText="1"/>
      <protection/>
    </xf>
    <xf numFmtId="0" fontId="14" fillId="34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0" fillId="33" borderId="11" xfId="0" applyFill="1" applyBorder="1" applyAlignment="1">
      <alignment wrapText="1"/>
    </xf>
    <xf numFmtId="0" fontId="12" fillId="34" borderId="11" xfId="0" applyFont="1" applyFill="1" applyBorder="1" applyAlignment="1">
      <alignment horizontal="left"/>
    </xf>
    <xf numFmtId="0" fontId="12" fillId="34" borderId="14" xfId="0" applyFont="1" applyFill="1" applyBorder="1" applyAlignment="1">
      <alignment horizontal="left"/>
    </xf>
    <xf numFmtId="0" fontId="12" fillId="34" borderId="17" xfId="0" applyFont="1" applyFill="1" applyBorder="1" applyAlignment="1">
      <alignment horizontal="left"/>
    </xf>
    <xf numFmtId="0" fontId="29" fillId="33" borderId="11" xfId="63" applyFont="1" applyFill="1" applyBorder="1" applyAlignment="1" applyProtection="1">
      <alignment horizontal="center" vertical="center" wrapText="1"/>
      <protection hidden="1"/>
    </xf>
    <xf numFmtId="0" fontId="12" fillId="34" borderId="11" xfId="0" applyFont="1" applyFill="1" applyBorder="1" applyAlignment="1">
      <alignment horizontal="left" wrapText="1"/>
    </xf>
    <xf numFmtId="43" fontId="0" fillId="32" borderId="11" xfId="0" applyNumberForma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35" fillId="0" borderId="18" xfId="40" applyFont="1" applyFill="1" applyBorder="1" applyAlignment="1">
      <alignment horizontal="center" wrapText="1"/>
      <protection/>
    </xf>
    <xf numFmtId="0" fontId="35" fillId="0" borderId="0" xfId="40" applyFont="1" applyFill="1" applyBorder="1" applyAlignment="1">
      <alignment horizontal="center" wrapText="1"/>
      <protection/>
    </xf>
    <xf numFmtId="0" fontId="10" fillId="33" borderId="12" xfId="40" applyFont="1" applyFill="1" applyBorder="1" applyAlignment="1">
      <alignment horizontal="center" vertical="center" wrapText="1"/>
      <protection/>
    </xf>
    <xf numFmtId="0" fontId="10" fillId="33" borderId="13" xfId="40" applyFont="1" applyFill="1" applyBorder="1" applyAlignment="1">
      <alignment horizontal="center" vertical="center" wrapText="1"/>
      <protection/>
    </xf>
    <xf numFmtId="0" fontId="10" fillId="33" borderId="19" xfId="40" applyFont="1" applyFill="1" applyBorder="1" applyAlignment="1">
      <alignment horizontal="center" vertical="center" wrapText="1"/>
      <protection/>
    </xf>
    <xf numFmtId="0" fontId="10" fillId="33" borderId="12" xfId="39" applyFont="1" applyFill="1" applyBorder="1" applyAlignment="1">
      <alignment horizontal="center" vertical="center" wrapText="1"/>
      <protection/>
    </xf>
    <xf numFmtId="0" fontId="10" fillId="33" borderId="13" xfId="39" applyFont="1" applyFill="1" applyBorder="1" applyAlignment="1">
      <alignment horizontal="center" vertical="center" wrapText="1"/>
      <protection/>
    </xf>
    <xf numFmtId="0" fontId="10" fillId="33" borderId="19" xfId="39" applyFont="1" applyFill="1" applyBorder="1" applyAlignment="1">
      <alignment horizontal="center" vertical="center" wrapText="1"/>
      <protection/>
    </xf>
    <xf numFmtId="0" fontId="10" fillId="33" borderId="12" xfId="40" applyFont="1" applyFill="1" applyBorder="1" applyAlignment="1">
      <alignment horizontal="center" vertical="center" wrapText="1"/>
      <protection/>
    </xf>
    <xf numFmtId="0" fontId="10" fillId="33" borderId="13" xfId="40" applyFont="1" applyFill="1" applyBorder="1" applyAlignment="1">
      <alignment horizontal="center" vertical="center" wrapText="1"/>
      <protection/>
    </xf>
    <xf numFmtId="0" fontId="10" fillId="33" borderId="19" xfId="40" applyFont="1" applyFill="1" applyBorder="1" applyAlignment="1">
      <alignment horizontal="center" vertical="center" wrapText="1"/>
      <protection/>
    </xf>
    <xf numFmtId="0" fontId="10" fillId="33" borderId="11" xfId="40" applyFont="1" applyFill="1" applyBorder="1" applyAlignment="1">
      <alignment horizontal="center" vertical="center" wrapText="1"/>
      <protection/>
    </xf>
    <xf numFmtId="3" fontId="10" fillId="33" borderId="12" xfId="40" applyNumberFormat="1" applyFont="1" applyFill="1" applyBorder="1" applyAlignment="1">
      <alignment horizontal="center" vertical="center" wrapText="1"/>
      <protection/>
    </xf>
    <xf numFmtId="3" fontId="10" fillId="33" borderId="13" xfId="40" applyNumberFormat="1" applyFont="1" applyFill="1" applyBorder="1" applyAlignment="1">
      <alignment horizontal="center" vertical="center" wrapText="1"/>
      <protection/>
    </xf>
    <xf numFmtId="3" fontId="10" fillId="33" borderId="19" xfId="40" applyNumberFormat="1" applyFont="1" applyFill="1" applyBorder="1" applyAlignment="1">
      <alignment horizontal="center" vertical="center" wrapText="1"/>
      <protection/>
    </xf>
    <xf numFmtId="0" fontId="10" fillId="33" borderId="14" xfId="40" applyFont="1" applyFill="1" applyBorder="1" applyAlignment="1">
      <alignment horizontal="center" vertical="center" wrapText="1"/>
      <protection/>
    </xf>
    <xf numFmtId="0" fontId="10" fillId="33" borderId="17" xfId="40" applyFont="1" applyFill="1" applyBorder="1" applyAlignment="1">
      <alignment horizontal="center" vertical="center" wrapText="1"/>
      <protection/>
    </xf>
    <xf numFmtId="0" fontId="33" fillId="0" borderId="18" xfId="40" applyFont="1" applyFill="1" applyBorder="1" applyAlignment="1">
      <alignment horizontal="center" wrapText="1"/>
      <protection/>
    </xf>
    <xf numFmtId="0" fontId="33" fillId="0" borderId="0" xfId="40" applyFont="1" applyFill="1" applyBorder="1" applyAlignment="1">
      <alignment horizontal="center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0" xfId="33"/>
    <cellStyle name="Currency0" xfId="34"/>
    <cellStyle name="Date" xfId="35"/>
    <cellStyle name="Fixed" xfId="36"/>
    <cellStyle name="Heading 1" xfId="37"/>
    <cellStyle name="Heading 2" xfId="38"/>
    <cellStyle name="Normal_002-rev-wod" xfId="39"/>
    <cellStyle name="Normal_own-reg-rev" xfId="40"/>
    <cellStyle name="Normal_Regional Data for IGR" xfId="41"/>
    <cellStyle name="Total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_Лист1" xfId="63"/>
    <cellStyle name="Обычный_Лист2" xfId="64"/>
    <cellStyle name="Обычный_пр3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5;&#1072;%20&#1089;&#1077;&#1088;&#1074;&#1077;&#1088;\DOCUME~1\USER\LOCALS~1\Temp\Rar$DI01.047\&#1041;&#1072;&#1083;&#1077;&#1081;&#1089;&#1082;&#1080;&#1081;_&#1088;&#1072;&#1081;&#1086;&#1085;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"/>
      <sheetName val="Ввод"/>
      <sheetName val="Данные"/>
      <sheetName val="Базы"/>
      <sheetName val="НП поселений"/>
      <sheetName val="РАСЧЕТ"/>
      <sheetName val="РЕЗУЛЬТАТ"/>
      <sheetName val="Диаграммы"/>
      <sheetName val="Рис 1"/>
      <sheetName val="Рис 2"/>
      <sheetName val="Рис 3"/>
    </sheetNames>
    <sheetDataSet>
      <sheetData sheetId="2">
        <row r="5">
          <cell r="A5">
            <v>1</v>
          </cell>
        </row>
        <row r="6">
          <cell r="A6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Q13"/>
  <sheetViews>
    <sheetView view="pageBreakPreview" zoomScaleSheetLayoutView="100" zoomScalePageLayoutView="0" workbookViewId="0" topLeftCell="A1">
      <pane xSplit="2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H9" sqref="H9"/>
    </sheetView>
  </sheetViews>
  <sheetFormatPr defaultColWidth="9.00390625" defaultRowHeight="12.75"/>
  <cols>
    <col min="1" max="1" width="5.00390625" style="3" customWidth="1"/>
    <col min="2" max="2" width="20.375" style="50" customWidth="1"/>
    <col min="3" max="3" width="12.25390625" style="20" customWidth="1"/>
    <col min="4" max="4" width="10.75390625" style="24" customWidth="1"/>
    <col min="5" max="5" width="9.25390625" style="24" customWidth="1"/>
    <col min="6" max="6" width="13.375" style="24" customWidth="1"/>
    <col min="7" max="7" width="13.00390625" style="24" customWidth="1"/>
    <col min="8" max="8" width="13.00390625" style="4" customWidth="1"/>
    <col min="9" max="9" width="9.875" style="4" customWidth="1"/>
    <col min="10" max="10" width="13.875" style="25" customWidth="1"/>
    <col min="11" max="11" width="11.00390625" style="10" customWidth="1"/>
    <col min="12" max="12" width="10.25390625" style="4" customWidth="1"/>
    <col min="13" max="13" width="9.625" style="4" customWidth="1"/>
    <col min="14" max="14" width="13.625" style="24" customWidth="1"/>
    <col min="15" max="15" width="12.00390625" style="4" customWidth="1"/>
    <col min="16" max="16" width="11.25390625" style="24" customWidth="1"/>
    <col min="17" max="17" width="10.375" style="11" customWidth="1"/>
    <col min="18" max="16384" width="9.125" style="5" customWidth="1"/>
  </cols>
  <sheetData>
    <row r="1" spans="16:17" ht="15.75">
      <c r="P1" s="118"/>
      <c r="Q1" s="118"/>
    </row>
    <row r="2" spans="2:17" s="3" customFormat="1" ht="44.25" customHeight="1">
      <c r="B2" s="49"/>
      <c r="C2" s="122" t="s">
        <v>87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1:17" s="3" customFormat="1" ht="12.75" customHeight="1">
      <c r="A3" s="120"/>
      <c r="B3" s="119" t="s">
        <v>37</v>
      </c>
      <c r="C3" s="119" t="s">
        <v>82</v>
      </c>
      <c r="D3" s="113" t="s">
        <v>5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4"/>
    </row>
    <row r="4" spans="1:17" s="3" customFormat="1" ht="12.75" customHeight="1">
      <c r="A4" s="120"/>
      <c r="B4" s="119"/>
      <c r="C4" s="119"/>
      <c r="D4" s="115" t="s">
        <v>4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6"/>
      <c r="Q4" s="117" t="s">
        <v>34</v>
      </c>
    </row>
    <row r="5" spans="1:17" s="3" customFormat="1" ht="15" customHeight="1">
      <c r="A5" s="120"/>
      <c r="B5" s="119"/>
      <c r="C5" s="119"/>
      <c r="D5" s="121" t="s">
        <v>3</v>
      </c>
      <c r="E5" s="121"/>
      <c r="F5" s="121"/>
      <c r="G5" s="121"/>
      <c r="H5" s="123" t="s">
        <v>38</v>
      </c>
      <c r="I5" s="123"/>
      <c r="J5" s="123"/>
      <c r="K5" s="123"/>
      <c r="L5" s="121" t="s">
        <v>39</v>
      </c>
      <c r="M5" s="121"/>
      <c r="N5" s="121"/>
      <c r="O5" s="121"/>
      <c r="P5" s="112" t="s">
        <v>1</v>
      </c>
      <c r="Q5" s="117"/>
    </row>
    <row r="6" spans="1:17" s="3" customFormat="1" ht="14.25" customHeight="1">
      <c r="A6" s="120"/>
      <c r="B6" s="119"/>
      <c r="C6" s="119"/>
      <c r="D6" s="121"/>
      <c r="E6" s="121"/>
      <c r="F6" s="121"/>
      <c r="G6" s="121"/>
      <c r="H6" s="123"/>
      <c r="I6" s="123"/>
      <c r="J6" s="123"/>
      <c r="K6" s="123"/>
      <c r="L6" s="121"/>
      <c r="M6" s="121"/>
      <c r="N6" s="121"/>
      <c r="O6" s="121"/>
      <c r="P6" s="112"/>
      <c r="Q6" s="117"/>
    </row>
    <row r="7" spans="1:17" ht="87" customHeight="1">
      <c r="A7" s="120"/>
      <c r="B7" s="119"/>
      <c r="C7" s="119"/>
      <c r="D7" s="21" t="s">
        <v>16</v>
      </c>
      <c r="E7" s="21" t="s">
        <v>12</v>
      </c>
      <c r="F7" s="21" t="s">
        <v>10</v>
      </c>
      <c r="G7" s="21" t="s">
        <v>6</v>
      </c>
      <c r="H7" s="39" t="s">
        <v>16</v>
      </c>
      <c r="I7" s="39" t="s">
        <v>8</v>
      </c>
      <c r="J7" s="40" t="s">
        <v>9</v>
      </c>
      <c r="K7" s="40" t="s">
        <v>0</v>
      </c>
      <c r="L7" s="21" t="s">
        <v>17</v>
      </c>
      <c r="M7" s="21" t="s">
        <v>11</v>
      </c>
      <c r="N7" s="21" t="s">
        <v>9</v>
      </c>
      <c r="O7" s="21" t="s">
        <v>0</v>
      </c>
      <c r="P7" s="112"/>
      <c r="Q7" s="117"/>
    </row>
    <row r="8" spans="1:17" s="7" customFormat="1" ht="17.25" customHeight="1">
      <c r="A8" s="6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 t="s">
        <v>2</v>
      </c>
      <c r="H8" s="41">
        <v>7</v>
      </c>
      <c r="I8" s="41">
        <v>8</v>
      </c>
      <c r="J8" s="41">
        <v>9</v>
      </c>
      <c r="K8" s="41">
        <v>9</v>
      </c>
      <c r="L8" s="17">
        <v>10</v>
      </c>
      <c r="M8" s="17">
        <v>11</v>
      </c>
      <c r="N8" s="17">
        <v>13</v>
      </c>
      <c r="O8" s="17">
        <v>12</v>
      </c>
      <c r="P8" s="47">
        <v>13</v>
      </c>
      <c r="Q8" s="48">
        <v>14</v>
      </c>
    </row>
    <row r="9" spans="1:17" s="8" customFormat="1" ht="27.75" customHeight="1">
      <c r="A9" s="9"/>
      <c r="B9" s="28" t="s">
        <v>36</v>
      </c>
      <c r="C9" s="18">
        <f>SUM(C10:C11)</f>
        <v>1273</v>
      </c>
      <c r="D9" s="53">
        <v>32300</v>
      </c>
      <c r="E9" s="54">
        <v>0.02</v>
      </c>
      <c r="F9" s="26">
        <f>SUM(F10:F11)</f>
        <v>318100</v>
      </c>
      <c r="G9" s="26">
        <f>SUM(G10:G11)</f>
        <v>646</v>
      </c>
      <c r="H9" s="53">
        <v>18</v>
      </c>
      <c r="I9" s="56">
        <v>1</v>
      </c>
      <c r="J9" s="42">
        <f>SUM(J10:J11)</f>
        <v>44263</v>
      </c>
      <c r="K9" s="42">
        <f>SUM(K10:K11)</f>
        <v>18</v>
      </c>
      <c r="L9" s="58">
        <v>195</v>
      </c>
      <c r="M9" s="56">
        <v>1</v>
      </c>
      <c r="N9" s="26">
        <f>SUM(N10:N11)</f>
        <v>4416</v>
      </c>
      <c r="O9" s="26">
        <f>SUM(O10:O11)</f>
        <v>195</v>
      </c>
      <c r="P9" s="26">
        <f>SUM(P10:P11)</f>
        <v>859</v>
      </c>
      <c r="Q9" s="26"/>
    </row>
    <row r="10" spans="1:17" s="2" customFormat="1" ht="14.25" customHeight="1">
      <c r="A10" s="1">
        <v>1</v>
      </c>
      <c r="B10" s="16" t="s">
        <v>79</v>
      </c>
      <c r="C10" s="19">
        <v>278</v>
      </c>
      <c r="D10" s="22"/>
      <c r="E10" s="22"/>
      <c r="F10" s="55">
        <v>155100</v>
      </c>
      <c r="G10" s="23">
        <f>$D$9*$E$9*F10/$F$9</f>
        <v>315</v>
      </c>
      <c r="H10" s="43"/>
      <c r="I10" s="43"/>
      <c r="J10" s="57">
        <v>3783</v>
      </c>
      <c r="K10" s="44">
        <v>2</v>
      </c>
      <c r="L10" s="22"/>
      <c r="M10" s="22"/>
      <c r="N10" s="55">
        <v>174</v>
      </c>
      <c r="O10" s="45">
        <v>8</v>
      </c>
      <c r="P10" s="109">
        <f>G10+K10+O10</f>
        <v>325</v>
      </c>
      <c r="Q10" s="106">
        <f>(P10/C10)/($P$9/$C$9)</f>
        <v>1.733</v>
      </c>
    </row>
    <row r="11" spans="1:17" s="2" customFormat="1" ht="14.25" customHeight="1">
      <c r="A11" s="1">
        <v>2</v>
      </c>
      <c r="B11" s="16" t="s">
        <v>80</v>
      </c>
      <c r="C11" s="19">
        <v>995</v>
      </c>
      <c r="D11" s="22"/>
      <c r="E11" s="22"/>
      <c r="F11" s="55">
        <v>163000</v>
      </c>
      <c r="G11" s="23">
        <f>$D$9*$E$9*F11/$F$9</f>
        <v>331</v>
      </c>
      <c r="H11" s="43"/>
      <c r="I11" s="43"/>
      <c r="J11" s="57">
        <v>40480</v>
      </c>
      <c r="K11" s="44">
        <v>16</v>
      </c>
      <c r="L11" s="22"/>
      <c r="M11" s="22"/>
      <c r="N11" s="55">
        <v>4242</v>
      </c>
      <c r="O11" s="45">
        <v>187</v>
      </c>
      <c r="P11" s="109">
        <f>G11+K11+O11</f>
        <v>534</v>
      </c>
      <c r="Q11" s="106">
        <f>(P11/C11)/($P$9/$C$9)</f>
        <v>0.795</v>
      </c>
    </row>
    <row r="12" ht="12.75"/>
    <row r="13" ht="20.25">
      <c r="B13" s="104" t="s">
        <v>78</v>
      </c>
    </row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12">
    <mergeCell ref="A3:A7"/>
    <mergeCell ref="C3:C7"/>
    <mergeCell ref="D5:G6"/>
    <mergeCell ref="C2:Q2"/>
    <mergeCell ref="H5:K6"/>
    <mergeCell ref="L5:O6"/>
    <mergeCell ref="P5:P7"/>
    <mergeCell ref="D3:Q3"/>
    <mergeCell ref="D4:P4"/>
    <mergeCell ref="Q4:Q7"/>
    <mergeCell ref="P1:Q1"/>
    <mergeCell ref="B3:B7"/>
  </mergeCells>
  <printOptions horizontalCentered="1"/>
  <pageMargins left="0.1968503937007874" right="0.1968503937007874" top="0.17" bottom="0.4724409448818898" header="0.17" footer="0.1968503937007874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G31"/>
  <sheetViews>
    <sheetView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25" sqref="E25"/>
    </sheetView>
  </sheetViews>
  <sheetFormatPr defaultColWidth="9.00390625" defaultRowHeight="12.75"/>
  <cols>
    <col min="1" max="1" width="4.625" style="29" customWidth="1"/>
    <col min="2" max="2" width="16.875" style="29" customWidth="1"/>
    <col min="3" max="3" width="30.875" style="29" customWidth="1"/>
    <col min="4" max="4" width="46.375" style="29" customWidth="1"/>
    <col min="5" max="5" width="10.875" style="29" customWidth="1"/>
    <col min="6" max="6" width="19.125" style="29" customWidth="1"/>
    <col min="7" max="7" width="20.00390625" style="29" customWidth="1"/>
    <col min="8" max="16384" width="9.125" style="29" customWidth="1"/>
  </cols>
  <sheetData>
    <row r="2" spans="4:7" ht="38.25" customHeight="1">
      <c r="D2" s="30"/>
      <c r="E2" s="129" t="s">
        <v>42</v>
      </c>
      <c r="F2" s="129"/>
      <c r="G2" s="129"/>
    </row>
    <row r="3" spans="6:7" ht="18" customHeight="1">
      <c r="F3" s="60">
        <v>1</v>
      </c>
      <c r="G3" s="60">
        <v>2</v>
      </c>
    </row>
    <row r="4" spans="1:7" s="12" customFormat="1" ht="56.25" customHeight="1">
      <c r="A4" s="13" t="s">
        <v>13</v>
      </c>
      <c r="B4" s="13" t="s">
        <v>18</v>
      </c>
      <c r="C4" s="13" t="s">
        <v>19</v>
      </c>
      <c r="D4" s="13" t="s">
        <v>20</v>
      </c>
      <c r="E4" s="13" t="s">
        <v>21</v>
      </c>
      <c r="F4" s="61" t="str">
        <f>'РАСЧЕТ ИНП'!B10</f>
        <v>Зареченское</v>
      </c>
      <c r="G4" s="61" t="str">
        <f>'РАСЧЕТ ИНП'!B11</f>
        <v>Тупикское</v>
      </c>
    </row>
    <row r="5" spans="1:7" s="12" customFormat="1" ht="33" customHeight="1">
      <c r="A5" s="14"/>
      <c r="B5" s="14"/>
      <c r="C5" s="14"/>
      <c r="D5" s="61" t="s">
        <v>88</v>
      </c>
      <c r="E5" s="110">
        <f>SUM(F5:G5)</f>
        <v>1273</v>
      </c>
      <c r="F5" s="62">
        <f>'РАСЧЕТ ИНП'!C10</f>
        <v>278</v>
      </c>
      <c r="G5" s="62">
        <f>'РАСЧЕТ ИНП'!C11</f>
        <v>995</v>
      </c>
    </row>
    <row r="6" spans="1:7" s="12" customFormat="1" ht="61.5" customHeight="1">
      <c r="A6" s="127" t="s">
        <v>23</v>
      </c>
      <c r="B6" s="130" t="s">
        <v>22</v>
      </c>
      <c r="C6" s="132" t="s">
        <v>43</v>
      </c>
      <c r="D6" s="31" t="s">
        <v>45</v>
      </c>
      <c r="E6" s="13"/>
      <c r="F6" s="32">
        <f>1+F7</f>
        <v>2.5</v>
      </c>
      <c r="G6" s="32">
        <f>1+G7</f>
        <v>2.5</v>
      </c>
    </row>
    <row r="7" spans="1:7" s="12" customFormat="1" ht="66.75" customHeight="1">
      <c r="A7" s="128"/>
      <c r="B7" s="131"/>
      <c r="C7" s="133"/>
      <c r="D7" s="63" t="s">
        <v>44</v>
      </c>
      <c r="E7" s="34"/>
      <c r="F7" s="59">
        <v>1.5</v>
      </c>
      <c r="G7" s="59">
        <v>1.5</v>
      </c>
    </row>
    <row r="8" spans="1:7" ht="60" customHeight="1">
      <c r="A8" s="15"/>
      <c r="B8" s="124" t="s">
        <v>24</v>
      </c>
      <c r="C8" s="125" t="s">
        <v>77</v>
      </c>
      <c r="D8" s="31" t="s">
        <v>24</v>
      </c>
      <c r="E8" s="33"/>
      <c r="F8" s="102">
        <f>(F9*F12*F15*F18)/($E$9*$E$12*$E$15*$E$18)</f>
        <v>1.722</v>
      </c>
      <c r="G8" s="102">
        <f>(G9*G12*G15*G18)/($E$9*$E$12*$E$15*$E$18)</f>
        <v>0.472</v>
      </c>
    </row>
    <row r="9" spans="1:7" ht="60" customHeight="1">
      <c r="A9" s="15"/>
      <c r="B9" s="124"/>
      <c r="C9" s="126"/>
      <c r="D9" s="31" t="s">
        <v>46</v>
      </c>
      <c r="E9" s="103">
        <f>(SUM(F9:G9))/2</f>
        <v>0.999883590614943</v>
      </c>
      <c r="F9" s="100">
        <f>(0.6*F10+0.4*F11)/F10</f>
        <v>0.998561151079137</v>
      </c>
      <c r="G9" s="100">
        <f>(0.6*G10+0.4*G11)/G10</f>
        <v>1.00120603015075</v>
      </c>
    </row>
    <row r="10" spans="1:7" ht="60" customHeight="1">
      <c r="A10" s="15"/>
      <c r="B10" s="124"/>
      <c r="C10" s="126"/>
      <c r="D10" s="35" t="s">
        <v>47</v>
      </c>
      <c r="E10" s="33"/>
      <c r="F10" s="64">
        <f>F5</f>
        <v>278</v>
      </c>
      <c r="G10" s="64">
        <f>G5</f>
        <v>995</v>
      </c>
    </row>
    <row r="11" spans="1:7" ht="60" customHeight="1">
      <c r="A11" s="15"/>
      <c r="B11" s="124"/>
      <c r="C11" s="126"/>
      <c r="D11" s="35" t="s">
        <v>48</v>
      </c>
      <c r="E11" s="33"/>
      <c r="F11" s="66">
        <v>277</v>
      </c>
      <c r="G11" s="66">
        <v>998</v>
      </c>
    </row>
    <row r="12" spans="1:7" ht="60" customHeight="1">
      <c r="A12" s="15"/>
      <c r="B12" s="124"/>
      <c r="C12" s="126"/>
      <c r="D12" s="31" t="s">
        <v>49</v>
      </c>
      <c r="E12" s="103">
        <f>(SUM(F12:G12))/2</f>
        <v>1.498</v>
      </c>
      <c r="F12" s="102">
        <f>1+F13</f>
        <v>1.996</v>
      </c>
      <c r="G12" s="102">
        <f>1+G13</f>
        <v>1</v>
      </c>
    </row>
    <row r="13" spans="1:7" ht="102.75" customHeight="1">
      <c r="A13" s="15"/>
      <c r="B13" s="124"/>
      <c r="C13" s="126"/>
      <c r="D13" s="35" t="s">
        <v>50</v>
      </c>
      <c r="E13" s="33"/>
      <c r="F13" s="65">
        <f>F14/F5</f>
        <v>0.996402877697842</v>
      </c>
      <c r="G13" s="65">
        <f>G14/G5</f>
        <v>0</v>
      </c>
    </row>
    <row r="14" spans="1:7" ht="100.5" customHeight="1">
      <c r="A14" s="15"/>
      <c r="B14" s="124"/>
      <c r="C14" s="126"/>
      <c r="D14" s="35" t="s">
        <v>51</v>
      </c>
      <c r="E14" s="33"/>
      <c r="F14" s="66">
        <v>277</v>
      </c>
      <c r="G14" s="66"/>
    </row>
    <row r="15" spans="1:7" ht="74.25" customHeight="1">
      <c r="A15" s="15"/>
      <c r="B15" s="124"/>
      <c r="C15" s="126"/>
      <c r="D15" s="31" t="s">
        <v>73</v>
      </c>
      <c r="E15" s="103">
        <f>(SUM(F15:G15))/2</f>
        <v>1</v>
      </c>
      <c r="F15" s="102">
        <f>1+F16</f>
        <v>1</v>
      </c>
      <c r="G15" s="102">
        <f>1+G16</f>
        <v>1</v>
      </c>
    </row>
    <row r="16" spans="1:7" ht="74.25" customHeight="1">
      <c r="A16" s="15"/>
      <c r="B16" s="124"/>
      <c r="C16" s="126"/>
      <c r="D16" s="35" t="s">
        <v>74</v>
      </c>
      <c r="E16" s="33"/>
      <c r="F16" s="65">
        <f>F17/F5</f>
        <v>0</v>
      </c>
      <c r="G16" s="65">
        <f>G17/G5</f>
        <v>0</v>
      </c>
    </row>
    <row r="17" spans="1:7" ht="74.25" customHeight="1">
      <c r="A17" s="15"/>
      <c r="B17" s="124"/>
      <c r="C17" s="126"/>
      <c r="D17" s="35" t="s">
        <v>75</v>
      </c>
      <c r="E17" s="33"/>
      <c r="F17" s="66"/>
      <c r="G17" s="66"/>
    </row>
    <row r="18" spans="1:7" ht="100.5" customHeight="1">
      <c r="A18" s="15"/>
      <c r="B18" s="124"/>
      <c r="C18" s="126"/>
      <c r="D18" s="67" t="s">
        <v>53</v>
      </c>
      <c r="E18" s="101">
        <f>(SUM(F18:G18))/2</f>
        <v>1.7</v>
      </c>
      <c r="F18" s="102">
        <f>1+F19/$E$20+F21/$E$22</f>
        <v>2.2</v>
      </c>
      <c r="G18" s="102">
        <f>1+G19/$E$20+G21/$E$22</f>
        <v>1.2</v>
      </c>
    </row>
    <row r="19" spans="1:7" ht="100.5" customHeight="1">
      <c r="A19" s="15"/>
      <c r="B19" s="124"/>
      <c r="C19" s="126"/>
      <c r="D19" s="35" t="s">
        <v>52</v>
      </c>
      <c r="E19" s="33"/>
      <c r="F19" s="66">
        <v>7</v>
      </c>
      <c r="G19" s="66">
        <v>0</v>
      </c>
    </row>
    <row r="20" spans="1:7" ht="100.5" customHeight="1">
      <c r="A20" s="15"/>
      <c r="B20" s="124"/>
      <c r="C20" s="126"/>
      <c r="D20" s="35" t="s">
        <v>54</v>
      </c>
      <c r="E20" s="59">
        <v>7</v>
      </c>
      <c r="F20" s="64" t="s">
        <v>33</v>
      </c>
      <c r="G20" s="64" t="s">
        <v>33</v>
      </c>
    </row>
    <row r="21" spans="1:7" ht="50.25" customHeight="1">
      <c r="A21" s="15"/>
      <c r="B21" s="124"/>
      <c r="C21" s="126"/>
      <c r="D21" s="35" t="s">
        <v>76</v>
      </c>
      <c r="E21" s="33"/>
      <c r="F21" s="66">
        <v>1</v>
      </c>
      <c r="G21" s="66">
        <v>1</v>
      </c>
    </row>
    <row r="22" spans="1:7" ht="60.75" customHeight="1">
      <c r="A22" s="15"/>
      <c r="B22" s="124"/>
      <c r="C22" s="126"/>
      <c r="D22" s="35" t="s">
        <v>55</v>
      </c>
      <c r="E22" s="59">
        <v>5</v>
      </c>
      <c r="F22" s="64">
        <v>0</v>
      </c>
      <c r="G22" s="64">
        <v>0</v>
      </c>
    </row>
    <row r="24" spans="4:7" ht="38.25">
      <c r="D24" s="51" t="s">
        <v>40</v>
      </c>
      <c r="E24" s="59">
        <v>0</v>
      </c>
      <c r="F24" s="105"/>
      <c r="G24" s="105"/>
    </row>
    <row r="25" spans="4:7" ht="25.5">
      <c r="D25" s="51" t="s">
        <v>41</v>
      </c>
      <c r="E25" s="59">
        <v>50</v>
      </c>
      <c r="F25" s="105"/>
      <c r="G25" s="105"/>
    </row>
    <row r="26" spans="5:7" ht="12.75">
      <c r="E26" s="99"/>
      <c r="F26" s="98">
        <f>F6*$E$24+F8*$E$25</f>
        <v>86.1</v>
      </c>
      <c r="G26" s="98">
        <f>G6*$E$24+G8*$E$25</f>
        <v>23.6</v>
      </c>
    </row>
    <row r="27" spans="5:7" ht="12.75">
      <c r="E27" s="99" t="s">
        <v>14</v>
      </c>
      <c r="F27" s="98">
        <f>'РАСЧЕТ ИНП'!Q10</f>
        <v>1.733</v>
      </c>
      <c r="G27" s="98">
        <f>'РАСЧЕТ ИНП'!Q11</f>
        <v>0.795</v>
      </c>
    </row>
    <row r="28" spans="5:7" ht="12.75">
      <c r="E28" s="99" t="s">
        <v>26</v>
      </c>
      <c r="F28" s="98">
        <f>F27/F26</f>
        <v>0.02</v>
      </c>
      <c r="G28" s="98">
        <f>G27/G26</f>
        <v>0.034</v>
      </c>
    </row>
    <row r="29" spans="6:7" ht="12.75">
      <c r="F29" s="61">
        <v>1</v>
      </c>
      <c r="G29" s="61">
        <v>2</v>
      </c>
    </row>
    <row r="31" ht="20.25">
      <c r="C31" s="104" t="s">
        <v>78</v>
      </c>
    </row>
  </sheetData>
  <sheetProtection/>
  <mergeCells count="6">
    <mergeCell ref="B8:B22"/>
    <mergeCell ref="C8:C22"/>
    <mergeCell ref="A6:A7"/>
    <mergeCell ref="E2:G2"/>
    <mergeCell ref="B6:B7"/>
    <mergeCell ref="C6:C7"/>
  </mergeCells>
  <printOptions/>
  <pageMargins left="0.2" right="0.25" top="0.33" bottom="0.21" header="0.5" footer="0.5"/>
  <pageSetup fitToWidth="2" fitToHeight="1" horizontalDpi="600" verticalDpi="600" orientation="landscape" paperSize="8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2:K21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7" sqref="E17"/>
    </sheetView>
  </sheetViews>
  <sheetFormatPr defaultColWidth="9.00390625" defaultRowHeight="12.75"/>
  <cols>
    <col min="2" max="2" width="32.75390625" style="0" customWidth="1"/>
    <col min="3" max="3" width="18.75390625" style="0" customWidth="1"/>
    <col min="4" max="4" width="15.625" style="0" customWidth="1"/>
    <col min="5" max="5" width="11.25390625" style="0" customWidth="1"/>
    <col min="6" max="6" width="11.625" style="0" customWidth="1"/>
    <col min="7" max="7" width="11.25390625" style="0" customWidth="1"/>
    <col min="8" max="8" width="15.125" style="0" customWidth="1"/>
    <col min="9" max="9" width="13.625" style="27" customWidth="1"/>
    <col min="10" max="10" width="14.375" style="0" customWidth="1"/>
    <col min="11" max="11" width="15.25390625" style="0" customWidth="1"/>
  </cols>
  <sheetData>
    <row r="2" spans="2:11" ht="18">
      <c r="B2" s="134" t="s">
        <v>99</v>
      </c>
      <c r="C2" s="134"/>
      <c r="D2" s="134"/>
      <c r="E2" s="134"/>
      <c r="F2" s="134"/>
      <c r="G2" s="134"/>
      <c r="H2" s="134"/>
      <c r="I2" s="134"/>
      <c r="J2" s="134"/>
      <c r="K2" s="134"/>
    </row>
    <row r="4" spans="1:11" ht="12.75" customHeight="1">
      <c r="A4" s="139" t="s">
        <v>13</v>
      </c>
      <c r="B4" s="139" t="s">
        <v>29</v>
      </c>
      <c r="C4" s="52"/>
      <c r="D4" s="142" t="s">
        <v>27</v>
      </c>
      <c r="E4" s="142"/>
      <c r="F4" s="142"/>
      <c r="G4" s="142"/>
      <c r="H4" s="142"/>
      <c r="I4" s="142"/>
      <c r="J4" s="76" t="s">
        <v>28</v>
      </c>
      <c r="K4" s="139" t="s">
        <v>64</v>
      </c>
    </row>
    <row r="5" spans="1:11" ht="12.75" customHeight="1">
      <c r="A5" s="139"/>
      <c r="B5" s="139"/>
      <c r="C5" s="139" t="s">
        <v>86</v>
      </c>
      <c r="D5" s="139" t="s">
        <v>15</v>
      </c>
      <c r="E5" s="139" t="s">
        <v>30</v>
      </c>
      <c r="F5" s="139" t="s">
        <v>31</v>
      </c>
      <c r="G5" s="139" t="s">
        <v>25</v>
      </c>
      <c r="H5" s="139" t="s">
        <v>32</v>
      </c>
      <c r="I5" s="139" t="s">
        <v>57</v>
      </c>
      <c r="J5" s="139" t="s">
        <v>58</v>
      </c>
      <c r="K5" s="139"/>
    </row>
    <row r="6" spans="1:11" ht="36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</row>
    <row r="7" spans="1:11" ht="12.7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</row>
    <row r="8" spans="1:11" ht="12.7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</row>
    <row r="9" spans="1:11" ht="12.75">
      <c r="A9" s="36">
        <v>1</v>
      </c>
      <c r="B9" s="36">
        <v>2</v>
      </c>
      <c r="C9" s="36">
        <v>2</v>
      </c>
      <c r="D9" s="36">
        <v>3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  <c r="J9" s="36">
        <v>10</v>
      </c>
      <c r="K9" s="36">
        <v>11</v>
      </c>
    </row>
    <row r="10" spans="1:11" ht="12.75">
      <c r="A10" s="68">
        <v>1</v>
      </c>
      <c r="B10" s="69" t="str">
        <f>'РАСЧЕТ ИНП'!B10</f>
        <v>Зареченское</v>
      </c>
      <c r="C10" s="70">
        <v>361.1</v>
      </c>
      <c r="D10" s="37">
        <f>'РАСЧЕТ ИНП'!C10</f>
        <v>278</v>
      </c>
      <c r="E10" s="141">
        <v>1</v>
      </c>
      <c r="F10" s="71">
        <f>'РАСЧЕТ ИБР'!F28</f>
        <v>0.02</v>
      </c>
      <c r="G10" s="71">
        <f>'РАСЧЕТ ИБР'!F26</f>
        <v>86.1</v>
      </c>
      <c r="H10" s="37">
        <f>($C$12/$D$12)*($E$10-F10)*G10*D10</f>
        <v>17251</v>
      </c>
      <c r="I10" s="108">
        <f>$C$14*H10/$H$12</f>
        <v>1585</v>
      </c>
      <c r="J10" s="72">
        <f>$J$12/$D$12*D10</f>
        <v>38</v>
      </c>
      <c r="K10" s="72">
        <f>I10+J10</f>
        <v>1623</v>
      </c>
    </row>
    <row r="11" spans="1:11" ht="12.75">
      <c r="A11" s="68">
        <v>2</v>
      </c>
      <c r="B11" s="69" t="str">
        <f>'РАСЧЕТ ИНП'!B11</f>
        <v>Тупикское</v>
      </c>
      <c r="C11" s="70">
        <v>575.1</v>
      </c>
      <c r="D11" s="37">
        <f>'РАСЧЕТ ИНП'!C11</f>
        <v>995</v>
      </c>
      <c r="E11" s="141"/>
      <c r="F11" s="71">
        <f>'РАСЧЕТ ИБР'!G28</f>
        <v>0.034</v>
      </c>
      <c r="G11" s="71">
        <f>'РАСЧЕТ ИБР'!G26</f>
        <v>23.6</v>
      </c>
      <c r="H11" s="37">
        <f>($C$12/$D$12)*($E$10-F11)*G11*D11</f>
        <v>16682.2</v>
      </c>
      <c r="I11" s="108">
        <f>$C$14*H11/$H$12</f>
        <v>1532</v>
      </c>
      <c r="J11" s="72">
        <v>134</v>
      </c>
      <c r="K11" s="72">
        <f>I11+J11</f>
        <v>1666</v>
      </c>
    </row>
    <row r="12" spans="1:11" ht="12.75">
      <c r="A12" s="68"/>
      <c r="B12" s="69" t="s">
        <v>56</v>
      </c>
      <c r="C12" s="69">
        <f>SUM(C10:C11)</f>
        <v>936.2</v>
      </c>
      <c r="D12" s="69">
        <f>SUM(D10:D11)</f>
        <v>1273</v>
      </c>
      <c r="E12" s="141"/>
      <c r="F12" s="71"/>
      <c r="G12" s="71"/>
      <c r="H12" s="37">
        <f>SUM(H10:H11)</f>
        <v>33933.2</v>
      </c>
      <c r="I12" s="108">
        <f>SUM(I10:I11)</f>
        <v>3117</v>
      </c>
      <c r="J12" s="72">
        <v>172</v>
      </c>
      <c r="K12" s="72">
        <f>SUM(K10:K11)</f>
        <v>3289</v>
      </c>
    </row>
    <row r="13" spans="1:6" ht="12.75">
      <c r="A13" t="s">
        <v>33</v>
      </c>
      <c r="F13" s="79"/>
    </row>
    <row r="14" spans="1:8" ht="21.75" customHeight="1">
      <c r="A14" s="140" t="s">
        <v>59</v>
      </c>
      <c r="B14" s="140"/>
      <c r="C14" s="18">
        <f>C15*C16-C17</f>
        <v>3117</v>
      </c>
      <c r="E14" s="78"/>
      <c r="F14" s="79"/>
      <c r="G14" s="77"/>
      <c r="H14" s="80"/>
    </row>
    <row r="15" spans="1:8" ht="31.5" customHeight="1">
      <c r="A15" s="135" t="s">
        <v>60</v>
      </c>
      <c r="B15" s="135"/>
      <c r="C15" s="73">
        <v>112578</v>
      </c>
      <c r="E15" s="77"/>
      <c r="F15" s="79"/>
      <c r="G15" s="77"/>
      <c r="H15" s="80"/>
    </row>
    <row r="16" spans="1:8" ht="45" customHeight="1">
      <c r="A16" s="135" t="s">
        <v>61</v>
      </c>
      <c r="B16" s="135"/>
      <c r="C16" s="107">
        <v>0.036</v>
      </c>
      <c r="E16" s="77"/>
      <c r="F16" s="79"/>
      <c r="G16" s="77"/>
      <c r="H16" s="80"/>
    </row>
    <row r="17" spans="1:8" ht="50.25" customHeight="1">
      <c r="A17" s="135" t="s">
        <v>81</v>
      </c>
      <c r="B17" s="135"/>
      <c r="C17" s="72">
        <f>C12</f>
        <v>936</v>
      </c>
      <c r="E17" s="46"/>
      <c r="H17" s="38">
        <f>H16+H15+H14</f>
        <v>0</v>
      </c>
    </row>
    <row r="18" spans="1:5" ht="12.75">
      <c r="A18" s="136" t="s">
        <v>62</v>
      </c>
      <c r="B18" s="136"/>
      <c r="C18" s="111">
        <v>172</v>
      </c>
      <c r="E18" s="46"/>
    </row>
    <row r="19" spans="1:3" ht="12.75">
      <c r="A19" s="137" t="s">
        <v>63</v>
      </c>
      <c r="B19" s="138"/>
      <c r="C19" s="75">
        <f>C18+C14</f>
        <v>3289</v>
      </c>
    </row>
    <row r="21" ht="20.25">
      <c r="B21" s="104" t="s">
        <v>78</v>
      </c>
    </row>
  </sheetData>
  <sheetProtection/>
  <mergeCells count="20">
    <mergeCell ref="A4:A8"/>
    <mergeCell ref="D4:I4"/>
    <mergeCell ref="C5:C8"/>
    <mergeCell ref="D5:D8"/>
    <mergeCell ref="E5:E8"/>
    <mergeCell ref="F5:F8"/>
    <mergeCell ref="H5:H8"/>
    <mergeCell ref="I5:I8"/>
    <mergeCell ref="G5:G8"/>
    <mergeCell ref="B4:B8"/>
    <mergeCell ref="B2:K2"/>
    <mergeCell ref="A17:B17"/>
    <mergeCell ref="A18:B18"/>
    <mergeCell ref="A19:B19"/>
    <mergeCell ref="K4:K8"/>
    <mergeCell ref="J5:J8"/>
    <mergeCell ref="A14:B14"/>
    <mergeCell ref="A15:B15"/>
    <mergeCell ref="A16:B16"/>
    <mergeCell ref="E10:E12"/>
  </mergeCells>
  <printOptions/>
  <pageMargins left="0.31" right="0.19" top="0.48" bottom="0.36" header="0.5" footer="0.5"/>
  <pageSetup fitToWidth="2" horizontalDpi="600" verticalDpi="600" orientation="landscape" paperSize="9" scale="60" r:id="rId1"/>
  <colBreaks count="1" manualBreakCount="1">
    <brk id="11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J24"/>
  <sheetViews>
    <sheetView view="pageBreakPreview" zoomScaleSheetLayoutView="100" zoomScalePageLayoutView="0" workbookViewId="0" topLeftCell="A1">
      <selection activeCell="J24" sqref="J24"/>
    </sheetView>
  </sheetViews>
  <sheetFormatPr defaultColWidth="9.00390625" defaultRowHeight="12.75"/>
  <cols>
    <col min="1" max="1" width="6.875" style="81" customWidth="1"/>
    <col min="2" max="2" width="14.375" style="81" customWidth="1"/>
    <col min="3" max="6" width="15.75390625" style="81" customWidth="1"/>
    <col min="7" max="7" width="14.00390625" style="81" customWidth="1"/>
    <col min="8" max="8" width="12.00390625" style="0" customWidth="1"/>
    <col min="9" max="9" width="11.875" style="81" customWidth="1"/>
    <col min="10" max="10" width="14.875" style="81" customWidth="1"/>
    <col min="11" max="16384" width="9.125" style="81" customWidth="1"/>
  </cols>
  <sheetData>
    <row r="1" spans="1:10" ht="44.25" customHeight="1">
      <c r="A1" s="143" t="s">
        <v>89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7" ht="15.75">
      <c r="A2" s="82"/>
      <c r="B2" s="95">
        <v>2018</v>
      </c>
      <c r="C2" s="82"/>
      <c r="D2" s="82"/>
      <c r="E2" s="82"/>
      <c r="F2" s="82"/>
      <c r="G2" s="82"/>
    </row>
    <row r="3" spans="1:7" ht="12.75">
      <c r="A3" s="82"/>
      <c r="B3" s="82"/>
      <c r="C3" s="82"/>
      <c r="D3" s="82"/>
      <c r="E3" s="82"/>
      <c r="F3" s="82"/>
      <c r="G3" s="82"/>
    </row>
    <row r="4" spans="1:10" ht="12.75" customHeight="1">
      <c r="A4" s="145" t="s">
        <v>7</v>
      </c>
      <c r="B4" s="148" t="s">
        <v>65</v>
      </c>
      <c r="C4" s="151" t="s">
        <v>84</v>
      </c>
      <c r="D4" s="158" t="s">
        <v>66</v>
      </c>
      <c r="E4" s="159"/>
      <c r="F4" s="151" t="s">
        <v>90</v>
      </c>
      <c r="G4" s="154" t="s">
        <v>91</v>
      </c>
      <c r="H4" s="155" t="s">
        <v>92</v>
      </c>
      <c r="I4" s="155" t="s">
        <v>93</v>
      </c>
      <c r="J4" s="155" t="s">
        <v>67</v>
      </c>
    </row>
    <row r="5" spans="1:10" ht="23.25" customHeight="1">
      <c r="A5" s="146"/>
      <c r="B5" s="149"/>
      <c r="C5" s="152"/>
      <c r="D5" s="154" t="s">
        <v>85</v>
      </c>
      <c r="E5" s="154" t="s">
        <v>69</v>
      </c>
      <c r="F5" s="152"/>
      <c r="G5" s="154"/>
      <c r="H5" s="156"/>
      <c r="I5" s="156"/>
      <c r="J5" s="156"/>
    </row>
    <row r="6" spans="1:10" s="83" customFormat="1" ht="39" customHeight="1">
      <c r="A6" s="147"/>
      <c r="B6" s="150"/>
      <c r="C6" s="153"/>
      <c r="D6" s="154"/>
      <c r="E6" s="154"/>
      <c r="F6" s="153"/>
      <c r="G6" s="154"/>
      <c r="H6" s="157"/>
      <c r="I6" s="157"/>
      <c r="J6" s="157"/>
    </row>
    <row r="7" spans="1:10" s="83" customFormat="1" ht="12.75">
      <c r="A7" s="96"/>
      <c r="C7" s="91">
        <v>1</v>
      </c>
      <c r="D7" s="91" t="s">
        <v>35</v>
      </c>
      <c r="E7" s="91" t="s">
        <v>70</v>
      </c>
      <c r="F7" s="90">
        <v>2</v>
      </c>
      <c r="G7" s="90" t="s">
        <v>71</v>
      </c>
      <c r="H7" s="94">
        <v>4</v>
      </c>
      <c r="I7" s="94">
        <v>5</v>
      </c>
      <c r="J7" s="94" t="s">
        <v>72</v>
      </c>
    </row>
    <row r="8" spans="1:10" ht="12.75">
      <c r="A8" s="97">
        <f>'[1]Данные'!A5</f>
        <v>1</v>
      </c>
      <c r="B8" s="86" t="str">
        <f>'РАСЧЕТ ИНП'!B10</f>
        <v>Зареченское</v>
      </c>
      <c r="C8" s="88">
        <f>D8+E8</f>
        <v>1168</v>
      </c>
      <c r="D8" s="89">
        <v>1134</v>
      </c>
      <c r="E8" s="89">
        <v>34</v>
      </c>
      <c r="F8" s="89">
        <v>523</v>
      </c>
      <c r="G8" s="88">
        <f>C8+F8</f>
        <v>1691</v>
      </c>
      <c r="H8" s="74">
        <v>1421.6</v>
      </c>
      <c r="I8" s="92">
        <v>7</v>
      </c>
      <c r="J8" s="93">
        <f>G8-H8-I8</f>
        <v>262</v>
      </c>
    </row>
    <row r="9" spans="1:10" ht="12.75">
      <c r="A9" s="97">
        <f>'[1]Данные'!A6</f>
        <v>2</v>
      </c>
      <c r="B9" s="86" t="str">
        <f>'РАСЧЕТ ИНП'!B11</f>
        <v>Тупикское</v>
      </c>
      <c r="C9" s="88">
        <f>D9+E9</f>
        <v>1224</v>
      </c>
      <c r="D9" s="89">
        <v>1087</v>
      </c>
      <c r="E9" s="89">
        <v>137</v>
      </c>
      <c r="F9" s="89">
        <v>609</v>
      </c>
      <c r="G9" s="88">
        <f>C9+F9</f>
        <v>1833</v>
      </c>
      <c r="H9" s="74">
        <v>1359.7</v>
      </c>
      <c r="I9" s="92">
        <v>8</v>
      </c>
      <c r="J9" s="93">
        <f>G9-H9-I9</f>
        <v>465</v>
      </c>
    </row>
    <row r="10" spans="1:10" ht="12.75">
      <c r="A10" s="97"/>
      <c r="B10" s="87" t="s">
        <v>68</v>
      </c>
      <c r="C10" s="88">
        <f aca="true" t="shared" si="0" ref="C10:J10">SUM(C8:C9)</f>
        <v>2392</v>
      </c>
      <c r="D10" s="88">
        <f t="shared" si="0"/>
        <v>2221</v>
      </c>
      <c r="E10" s="88">
        <f t="shared" si="0"/>
        <v>171</v>
      </c>
      <c r="F10" s="88">
        <f t="shared" si="0"/>
        <v>1132</v>
      </c>
      <c r="G10" s="88">
        <f t="shared" si="0"/>
        <v>3524</v>
      </c>
      <c r="H10" s="88">
        <f t="shared" si="0"/>
        <v>2781</v>
      </c>
      <c r="I10" s="88">
        <f t="shared" si="0"/>
        <v>15</v>
      </c>
      <c r="J10" s="88">
        <f t="shared" si="0"/>
        <v>727</v>
      </c>
    </row>
    <row r="13" spans="1:10" ht="15.75">
      <c r="A13" s="160"/>
      <c r="B13" s="161"/>
      <c r="C13" s="161"/>
      <c r="D13" s="161"/>
      <c r="E13" s="161"/>
      <c r="F13" s="161"/>
      <c r="G13" s="161"/>
      <c r="H13" s="161"/>
      <c r="I13" s="161"/>
      <c r="J13" s="161"/>
    </row>
    <row r="14" spans="1:7" ht="15.75">
      <c r="A14" s="82"/>
      <c r="B14" s="95">
        <v>2019</v>
      </c>
      <c r="C14" s="82"/>
      <c r="D14" s="82"/>
      <c r="E14" s="82"/>
      <c r="F14" s="82"/>
      <c r="G14" s="82"/>
    </row>
    <row r="15" spans="1:7" ht="12.75">
      <c r="A15" s="82"/>
      <c r="B15" s="82"/>
      <c r="C15" s="82"/>
      <c r="D15" s="82"/>
      <c r="E15" s="82"/>
      <c r="F15" s="82"/>
      <c r="G15" s="82"/>
    </row>
    <row r="16" spans="1:10" ht="12.75">
      <c r="A16" s="145" t="s">
        <v>7</v>
      </c>
      <c r="B16" s="148" t="s">
        <v>65</v>
      </c>
      <c r="C16" s="151" t="s">
        <v>94</v>
      </c>
      <c r="D16" s="158" t="s">
        <v>66</v>
      </c>
      <c r="E16" s="159"/>
      <c r="F16" s="151" t="s">
        <v>95</v>
      </c>
      <c r="G16" s="154" t="s">
        <v>96</v>
      </c>
      <c r="H16" s="155" t="s">
        <v>97</v>
      </c>
      <c r="I16" s="155" t="s">
        <v>98</v>
      </c>
      <c r="J16" s="155" t="s">
        <v>67</v>
      </c>
    </row>
    <row r="17" spans="1:10" ht="12.75">
      <c r="A17" s="146"/>
      <c r="B17" s="149"/>
      <c r="C17" s="152"/>
      <c r="D17" s="154" t="s">
        <v>83</v>
      </c>
      <c r="E17" s="154" t="s">
        <v>69</v>
      </c>
      <c r="F17" s="152"/>
      <c r="G17" s="154"/>
      <c r="H17" s="156"/>
      <c r="I17" s="156"/>
      <c r="J17" s="156"/>
    </row>
    <row r="18" spans="1:10" ht="21.75" customHeight="1">
      <c r="A18" s="147"/>
      <c r="B18" s="150"/>
      <c r="C18" s="153"/>
      <c r="D18" s="154"/>
      <c r="E18" s="154"/>
      <c r="F18" s="153"/>
      <c r="G18" s="154"/>
      <c r="H18" s="157"/>
      <c r="I18" s="157"/>
      <c r="J18" s="157"/>
    </row>
    <row r="19" spans="1:10" ht="12.75">
      <c r="A19" s="84"/>
      <c r="B19" s="83"/>
      <c r="C19" s="91">
        <v>1</v>
      </c>
      <c r="D19" s="91" t="s">
        <v>35</v>
      </c>
      <c r="E19" s="91" t="s">
        <v>70</v>
      </c>
      <c r="F19" s="90">
        <v>2</v>
      </c>
      <c r="G19" s="90" t="s">
        <v>71</v>
      </c>
      <c r="H19" s="94">
        <v>4</v>
      </c>
      <c r="I19" s="94">
        <v>5</v>
      </c>
      <c r="J19" s="94" t="s">
        <v>72</v>
      </c>
    </row>
    <row r="20" spans="1:10" ht="12.75">
      <c r="A20" s="97">
        <v>1</v>
      </c>
      <c r="B20" s="86" t="str">
        <f>B8</f>
        <v>Зареченское</v>
      </c>
      <c r="C20" s="88">
        <f>D20+E20</f>
        <v>1402</v>
      </c>
      <c r="D20" s="89">
        <v>1368</v>
      </c>
      <c r="E20" s="89">
        <v>34</v>
      </c>
      <c r="F20" s="89">
        <v>360</v>
      </c>
      <c r="G20" s="88">
        <f>C20+F20</f>
        <v>1762</v>
      </c>
      <c r="H20" s="74">
        <v>1557</v>
      </c>
      <c r="I20" s="92">
        <v>7</v>
      </c>
      <c r="J20" s="93">
        <f>G20-H20-I20</f>
        <v>198</v>
      </c>
    </row>
    <row r="21" spans="1:10" ht="12.75">
      <c r="A21" s="97">
        <v>2</v>
      </c>
      <c r="B21" s="86" t="str">
        <f>B9</f>
        <v>Тупикское</v>
      </c>
      <c r="C21" s="88">
        <f>D21+E21</f>
        <v>2063</v>
      </c>
      <c r="D21" s="89">
        <v>1924</v>
      </c>
      <c r="E21" s="89">
        <v>139</v>
      </c>
      <c r="F21" s="89">
        <v>649</v>
      </c>
      <c r="G21" s="88">
        <f>C21+F21</f>
        <v>2712</v>
      </c>
      <c r="H21" s="74">
        <v>1591.4</v>
      </c>
      <c r="I21" s="92">
        <v>7</v>
      </c>
      <c r="J21" s="93">
        <f>G21-H21-I21</f>
        <v>1114</v>
      </c>
    </row>
    <row r="22" spans="1:10" ht="12.75">
      <c r="A22" s="85"/>
      <c r="B22" s="87" t="s">
        <v>68</v>
      </c>
      <c r="C22" s="88">
        <f aca="true" t="shared" si="1" ref="C22:J22">SUM(C20:C21)</f>
        <v>3465</v>
      </c>
      <c r="D22" s="88">
        <f t="shared" si="1"/>
        <v>3292</v>
      </c>
      <c r="E22" s="88">
        <f t="shared" si="1"/>
        <v>173</v>
      </c>
      <c r="F22" s="88">
        <f t="shared" si="1"/>
        <v>1009</v>
      </c>
      <c r="G22" s="88">
        <f t="shared" si="1"/>
        <v>4474</v>
      </c>
      <c r="H22" s="88">
        <f t="shared" si="1"/>
        <v>3148</v>
      </c>
      <c r="I22" s="88">
        <f t="shared" si="1"/>
        <v>14</v>
      </c>
      <c r="J22" s="88">
        <f t="shared" si="1"/>
        <v>1312</v>
      </c>
    </row>
    <row r="24" ht="20.25">
      <c r="B24" s="104" t="s">
        <v>78</v>
      </c>
    </row>
  </sheetData>
  <sheetProtection/>
  <mergeCells count="24">
    <mergeCell ref="J16:J18"/>
    <mergeCell ref="H4:H6"/>
    <mergeCell ref="D4:E4"/>
    <mergeCell ref="D5:D6"/>
    <mergeCell ref="E5:E6"/>
    <mergeCell ref="H16:H18"/>
    <mergeCell ref="I16:I18"/>
    <mergeCell ref="A13:J13"/>
    <mergeCell ref="I4:I6"/>
    <mergeCell ref="A16:A18"/>
    <mergeCell ref="D17:D18"/>
    <mergeCell ref="E17:E18"/>
    <mergeCell ref="F16:F18"/>
    <mergeCell ref="G16:G18"/>
    <mergeCell ref="B16:B18"/>
    <mergeCell ref="C16:C18"/>
    <mergeCell ref="D16:E16"/>
    <mergeCell ref="A1:J1"/>
    <mergeCell ref="A4:A6"/>
    <mergeCell ref="B4:B6"/>
    <mergeCell ref="C4:C6"/>
    <mergeCell ref="F4:F6"/>
    <mergeCell ref="G4:G6"/>
    <mergeCell ref="J4:J6"/>
  </mergeCells>
  <printOptions/>
  <pageMargins left="0.75" right="0.75" top="1" bottom="1" header="0.5" footer="0.5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kompofin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LGNVR</cp:lastModifiedBy>
  <cp:lastPrinted>2018-10-24T05:51:48Z</cp:lastPrinted>
  <dcterms:created xsi:type="dcterms:W3CDTF">2005-08-24T23:16:42Z</dcterms:created>
  <dcterms:modified xsi:type="dcterms:W3CDTF">2020-01-31T01:20:57Z</dcterms:modified>
  <cp:category/>
  <cp:version/>
  <cp:contentType/>
  <cp:contentStatus/>
</cp:coreProperties>
</file>