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ДОТАЦИИ'!$A$1:$K$19</definedName>
    <definedName name="_xlnm.Print_Area" localSheetId="1">'РАСЧЕТ ИБР'!$A$1:$G$30</definedName>
    <definedName name="_xlnm.Print_Area" localSheetId="0">'РАСЧЕТ ИНП'!$A$1:$Q$11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<sst xmlns="http://schemas.openxmlformats.org/spreadsheetml/2006/main" count="120" uniqueCount="100">
  <si>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</si>
  <si>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</si>
  <si>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</si>
  <si>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</si>
  <si>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</si>
  <si>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</si>
  <si>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</si>
  <si>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</si>
  <si>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</si>
  <si>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</si>
  <si>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</si>
  <si>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</si>
  <si>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</si>
  <si>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</si>
  <si>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</si>
  <si>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</si>
  <si>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</si>
  <si>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</si>
  <si>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</si>
  <si>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</si>
  <si>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</si>
  <si>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</si>
  <si>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</si>
  <si>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</si>
  <si>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</si>
  <si>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</si>
  <si>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</si>
  <si>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</si>
  <si>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</si>
  <si>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</si>
  <si>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</si>
  <si>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</si>
  <si>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</si>
  <si>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</si>
  <si>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</si>
  <si>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</si>
  <si>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</si>
  <si>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</si>
  <si>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</si>
  <si>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</si>
  <si>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</si>
  <si>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</si>
  <si>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Показатели используемые в расчете распределения средств финансовой помощи из фонда выравнивания на 2012 год</t>
  </si>
  <si>
    <t>Кзпj = 1+ Ксм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</si>
  <si>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</si>
  <si>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</si>
  <si>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</si>
  <si>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</si>
  <si>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</si>
  <si>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</si>
  <si>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</si>
  <si>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</si>
  <si>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</si>
  <si>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</si>
  <si>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</si>
  <si>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</si>
  <si>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</si>
  <si>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</si>
  <si>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</si>
  <si>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</si>
  <si>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</si>
  <si>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</si>
  <si>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</si>
  <si>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</si>
  <si>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</si>
  <si>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</si>
  <si>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</si>
  <si>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</si>
  <si>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</si>
  <si>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</si>
  <si>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</si>
  <si>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</si>
  <si>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</si>
  <si>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</si>
  <si>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</si>
  <si>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</si>
  <si>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</si>
  <si>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</si>
  <si>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</si>
  <si>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Зареченское</t>
  </si>
  <si>
    <t>Тупикское</t>
  </si>
  <si>
    <t>ОДП - оценка объема налоговых и неналоговых доходов бюджетов поселений, входящих в состав муниципального района в планируемом году</t>
  </si>
  <si>
    <t>Дотация на выравнивание</t>
  </si>
  <si>
    <t>Дотация на выравнивание и сбалансированность</t>
  </si>
  <si>
    <t>Аналитическая таблица по формированию финансовой помощи бюджетам поселений муниципального района " Тунгиро-Олекминский район" на 2019 -  2020 годы</t>
  </si>
  <si>
    <t>Расчет индекса налогового потенциала для расчета дотации на выравнивание бюджетной обеспеченности поселений на 2022год</t>
  </si>
  <si>
    <t>Численность населения по состоянию на 1.01.2021г.</t>
  </si>
  <si>
    <t>Численность постоянного населения по состоянию на 1.01.2021года</t>
  </si>
  <si>
    <t>Налоговые и неналоговые доходы на 2020г. исполненные</t>
  </si>
  <si>
    <t>Всего источников на 2020 год</t>
  </si>
  <si>
    <t>ФОТ на 2020 год исполненный</t>
  </si>
  <si>
    <t>Расходы на ЖКУ на 2020 год исполненный</t>
  </si>
  <si>
    <t>Справочно: всего финансовой помощи в 2021 году</t>
  </si>
  <si>
    <t>Налоговые и неналоговые доходы на 2021 г. (ожидаемые).</t>
  </si>
  <si>
    <t>Всего источников на 2021год</t>
  </si>
  <si>
    <t>ФОТ на 2021 год ожидаемый</t>
  </si>
  <si>
    <t>Расходы на ЖКУ на 2021 год ожидаемый</t>
  </si>
  <si>
    <t>Справочно: всего финансовой помощи в 2020 году</t>
  </si>
  <si>
    <t>Расчет дотации на выравнивание бюджетной обеспеченности поселений на 2022 год</t>
  </si>
  <si>
    <t>Собственные доходы (налоговые, неналоговые) на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</si>
</sst>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[$-FC19]d\ mmmm\ yyyy\ &quot;г.&quot;"/>
    <numFmt numFmtId="210" formatCode="#,##0.0_ ;\-#,##0.0\ "/>
    <numFmt numFmtId="211" formatCode="_-* #,##0.0\ _₽_-;\-* #,##0.0\ _₽_-;_-* &quot;-&quot;?\ _₽_-;_-@_-"/>
  </numFmts>
  <fonts count="72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169" fontId="22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wrapText="1"/>
    </xf>
    <xf numFmtId="169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77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169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8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83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87" fontId="0" fillId="33" borderId="11" xfId="0" applyNumberForma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87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93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9" fontId="4" fillId="36" borderId="0" xfId="0" applyNumberFormat="1" applyFont="1" applyFill="1" applyAlignment="1">
      <alignment horizontal="center" vertical="center" wrapText="1"/>
    </xf>
    <xf numFmtId="169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93" fontId="16" fillId="32" borderId="11" xfId="65" applyNumberFormat="1" applyFont="1" applyFill="1" applyBorder="1" applyAlignment="1">
      <alignment horizontal="center" wrapText="1"/>
      <protection/>
    </xf>
    <xf numFmtId="177" fontId="24" fillId="32" borderId="11" xfId="65" applyNumberFormat="1" applyFont="1" applyFill="1" applyBorder="1" applyAlignment="1">
      <alignment wrapText="1"/>
      <protection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8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8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0" fontId="14" fillId="32" borderId="11" xfId="64" applyFont="1" applyFill="1" applyBorder="1" applyProtection="1">
      <alignment/>
      <protection hidden="1"/>
    </xf>
    <xf numFmtId="188" fontId="0" fillId="33" borderId="11" xfId="0" applyNumberFormat="1" applyFill="1" applyBorder="1" applyAlignment="1">
      <alignment horizontal="center" vertical="center" wrapText="1"/>
    </xf>
    <xf numFmtId="169" fontId="0" fillId="33" borderId="11" xfId="0" applyNumberFormat="1" applyFill="1" applyBorder="1" applyAlignment="1">
      <alignment/>
    </xf>
    <xf numFmtId="169" fontId="22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0" fontId="34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9" fillId="0" borderId="11" xfId="41" applyFont="1" applyFill="1" applyBorder="1">
      <alignment/>
      <protection/>
    </xf>
    <xf numFmtId="0" fontId="11" fillId="0" borderId="11" xfId="41" applyFont="1" applyFill="1" applyBorder="1">
      <alignment/>
      <protection/>
    </xf>
    <xf numFmtId="3" fontId="34" fillId="33" borderId="11" xfId="40" applyNumberFormat="1" applyFont="1" applyFill="1" applyBorder="1" applyAlignment="1">
      <alignment horizontal="right" vertical="center" wrapText="1"/>
      <protection/>
    </xf>
    <xf numFmtId="3" fontId="34" fillId="32" borderId="11" xfId="40" applyNumberFormat="1" applyFont="1" applyFill="1" applyBorder="1" applyAlignment="1">
      <alignment horizontal="right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33" borderId="11" xfId="39" applyFont="1" applyFill="1" applyBorder="1" applyAlignment="1">
      <alignment horizontal="center" vertical="center" wrapText="1"/>
      <protection/>
    </xf>
    <xf numFmtId="3" fontId="34" fillId="32" borderId="11" xfId="40" applyNumberFormat="1" applyFont="1" applyFill="1" applyBorder="1">
      <alignment/>
      <protection/>
    </xf>
    <xf numFmtId="3" fontId="34" fillId="33" borderId="11" xfId="40" applyNumberFormat="1" applyFont="1" applyFill="1" applyBorder="1">
      <alignment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1" xfId="40" applyFont="1" applyFill="1" applyBorder="1" applyAlignment="1">
      <alignment horizontal="center"/>
      <protection/>
    </xf>
    <xf numFmtId="0" fontId="34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84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27" fillId="34" borderId="11" xfId="0" applyNumberFormat="1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188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169" fontId="25" fillId="36" borderId="0" xfId="0" applyNumberFormat="1" applyFont="1" applyFill="1" applyAlignment="1">
      <alignment/>
    </xf>
    <xf numFmtId="0" fontId="36" fillId="0" borderId="0" xfId="0" applyFont="1" applyFill="1" applyAlignment="1">
      <alignment vertical="center" wrapText="1"/>
    </xf>
    <xf numFmtId="188" fontId="22" fillId="0" borderId="11" xfId="0" applyNumberFormat="1" applyFont="1" applyFill="1" applyBorder="1" applyAlignment="1">
      <alignment/>
    </xf>
    <xf numFmtId="188" fontId="22" fillId="32" borderId="11" xfId="0" applyNumberFormat="1" applyFont="1" applyFill="1" applyBorder="1" applyAlignment="1">
      <alignment/>
    </xf>
    <xf numFmtId="169" fontId="0" fillId="33" borderId="11" xfId="0" applyNumberFormat="1" applyFill="1" applyBorder="1" applyAlignment="1">
      <alignment horizontal="center" vertical="center" wrapText="1"/>
    </xf>
    <xf numFmtId="187" fontId="16" fillId="33" borderId="14" xfId="65" applyNumberFormat="1" applyFont="1" applyFill="1" applyBorder="1" applyAlignment="1">
      <alignment wrapText="1"/>
      <protection/>
    </xf>
    <xf numFmtId="3" fontId="14" fillId="0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right"/>
    </xf>
    <xf numFmtId="177" fontId="22" fillId="32" borderId="11" xfId="0" applyNumberFormat="1" applyFont="1" applyFill="1" applyBorder="1" applyAlignment="1">
      <alignment/>
    </xf>
    <xf numFmtId="210" fontId="16" fillId="35" borderId="11" xfId="65" applyNumberFormat="1" applyFont="1" applyFill="1" applyBorder="1" applyAlignment="1">
      <alignment wrapText="1"/>
      <protection/>
    </xf>
    <xf numFmtId="210" fontId="24" fillId="35" borderId="11" xfId="65" applyNumberFormat="1" applyFont="1" applyFill="1" applyBorder="1" applyAlignment="1">
      <alignment horizontal="right" wrapText="1"/>
      <protection/>
    </xf>
    <xf numFmtId="177" fontId="24" fillId="33" borderId="11" xfId="65" applyNumberFormat="1" applyFont="1" applyFill="1" applyBorder="1" applyAlignment="1">
      <alignment wrapText="1"/>
      <protection/>
    </xf>
    <xf numFmtId="210" fontId="16" fillId="33" borderId="11" xfId="65" applyNumberFormat="1" applyFont="1" applyFill="1" applyBorder="1" applyAlignment="1">
      <alignment wrapText="1"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171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169" fontId="4" fillId="33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12" fillId="34" borderId="11" xfId="0" applyFont="1" applyFill="1" applyBorder="1" applyAlignment="1">
      <alignment horizontal="left" wrapText="1"/>
    </xf>
    <xf numFmtId="171" fontId="0" fillId="32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5" fillId="0" borderId="18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9" xfId="39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9" xfId="40" applyNumberFormat="1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  <xf numFmtId="0" fontId="33" fillId="0" borderId="18" xfId="40" applyFont="1" applyFill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5;&#1072;%20&#1089;&#1077;&#1088;&#1074;&#1077;&#1088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3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10" sqref="O10"/>
    </sheetView>
  </sheetViews>
  <sheetFormatPr defaultColWidth="9.00390625" defaultRowHeight="12.75"/>
  <cols>
    <col min="1" max="1" width="5.00390625" style="3" customWidth="1"/>
    <col min="2" max="2" width="20.375" style="48" customWidth="1"/>
    <col min="3" max="3" width="12.25390625" style="20" customWidth="1"/>
    <col min="4" max="4" width="10.75390625" style="24" customWidth="1"/>
    <col min="5" max="5" width="9.25390625" style="24" customWidth="1"/>
    <col min="6" max="6" width="13.375" style="24" customWidth="1"/>
    <col min="7" max="7" width="13.00390625" style="24" customWidth="1"/>
    <col min="8" max="8" width="13.00390625" style="4" customWidth="1"/>
    <col min="9" max="9" width="9.875" style="4" customWidth="1"/>
    <col min="10" max="10" width="13.875" style="25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24" customWidth="1"/>
    <col min="15" max="15" width="12.00390625" style="4" customWidth="1"/>
    <col min="16" max="16" width="11.25390625" style="24" customWidth="1"/>
    <col min="17" max="17" width="10.375" style="11" customWidth="1"/>
    <col min="18" max="16384" width="9.125" style="5" customWidth="1"/>
  </cols>
  <sheetData>
    <row r="1" spans="16:17" ht="15.75">
      <c r="P1" s="120"/>
      <c r="Q1" s="120"/>
    </row>
    <row r="2" spans="2:17" s="3" customFormat="1" ht="27.75" customHeight="1">
      <c r="B2" s="47"/>
      <c r="C2" s="124" t="s">
        <v>85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3" customFormat="1" ht="12.75" customHeight="1">
      <c r="A3" s="122"/>
      <c r="B3" s="121" t="s">
        <v>37</v>
      </c>
      <c r="C3" s="121" t="s">
        <v>86</v>
      </c>
      <c r="D3" s="115" t="s">
        <v>5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s="3" customFormat="1" ht="12.75" customHeight="1">
      <c r="A4" s="122"/>
      <c r="B4" s="121"/>
      <c r="C4" s="121"/>
      <c r="D4" s="117" t="s">
        <v>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9" t="s">
        <v>34</v>
      </c>
    </row>
    <row r="5" spans="1:17" s="3" customFormat="1" ht="15" customHeight="1">
      <c r="A5" s="122"/>
      <c r="B5" s="121"/>
      <c r="C5" s="121"/>
      <c r="D5" s="123" t="s">
        <v>3</v>
      </c>
      <c r="E5" s="123"/>
      <c r="F5" s="123"/>
      <c r="G5" s="123"/>
      <c r="H5" s="125" t="s">
        <v>38</v>
      </c>
      <c r="I5" s="125"/>
      <c r="J5" s="125"/>
      <c r="K5" s="125"/>
      <c r="L5" s="123" t="s">
        <v>39</v>
      </c>
      <c r="M5" s="123"/>
      <c r="N5" s="123"/>
      <c r="O5" s="123"/>
      <c r="P5" s="114" t="s">
        <v>1</v>
      </c>
      <c r="Q5" s="119"/>
    </row>
    <row r="6" spans="1:17" s="3" customFormat="1" ht="14.25" customHeight="1">
      <c r="A6" s="122"/>
      <c r="B6" s="121"/>
      <c r="C6" s="121"/>
      <c r="D6" s="123"/>
      <c r="E6" s="123"/>
      <c r="F6" s="123"/>
      <c r="G6" s="123"/>
      <c r="H6" s="125"/>
      <c r="I6" s="125"/>
      <c r="J6" s="125"/>
      <c r="K6" s="125"/>
      <c r="L6" s="123"/>
      <c r="M6" s="123"/>
      <c r="N6" s="123"/>
      <c r="O6" s="123"/>
      <c r="P6" s="114"/>
      <c r="Q6" s="119"/>
    </row>
    <row r="7" spans="1:17" ht="87" customHeight="1">
      <c r="A7" s="122"/>
      <c r="B7" s="121"/>
      <c r="C7" s="121"/>
      <c r="D7" s="21" t="s">
        <v>16</v>
      </c>
      <c r="E7" s="21" t="s">
        <v>12</v>
      </c>
      <c r="F7" s="21" t="s">
        <v>10</v>
      </c>
      <c r="G7" s="21" t="s">
        <v>6</v>
      </c>
      <c r="H7" s="39" t="s">
        <v>16</v>
      </c>
      <c r="I7" s="39" t="s">
        <v>8</v>
      </c>
      <c r="J7" s="40" t="s">
        <v>9</v>
      </c>
      <c r="K7" s="40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114"/>
      <c r="Q7" s="119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41">
        <v>7</v>
      </c>
      <c r="I8" s="41">
        <v>8</v>
      </c>
      <c r="J8" s="41">
        <v>9</v>
      </c>
      <c r="K8" s="41">
        <v>9</v>
      </c>
      <c r="L8" s="17">
        <v>10</v>
      </c>
      <c r="M8" s="17">
        <v>11</v>
      </c>
      <c r="N8" s="17">
        <v>13</v>
      </c>
      <c r="O8" s="17">
        <v>12</v>
      </c>
      <c r="P8" s="45">
        <v>13</v>
      </c>
      <c r="Q8" s="46">
        <v>14</v>
      </c>
    </row>
    <row r="9" spans="1:17" s="8" customFormat="1" ht="27.75" customHeight="1">
      <c r="A9" s="9"/>
      <c r="B9" s="28" t="s">
        <v>36</v>
      </c>
      <c r="C9" s="18">
        <f>SUM(C10:C11)</f>
        <v>1254</v>
      </c>
      <c r="D9" s="109">
        <v>53610</v>
      </c>
      <c r="E9" s="51">
        <v>0.02</v>
      </c>
      <c r="F9" s="26">
        <f>SUM(F10:F11)</f>
        <v>462950</v>
      </c>
      <c r="G9" s="26">
        <f>SUM(G10:G11)</f>
        <v>1072</v>
      </c>
      <c r="H9" s="109">
        <v>25.3</v>
      </c>
      <c r="I9" s="53">
        <v>1</v>
      </c>
      <c r="J9" s="42">
        <f>SUM(J10:J11)</f>
        <v>44263</v>
      </c>
      <c r="K9" s="111">
        <f>SUM(K10:K11)</f>
        <v>25.3</v>
      </c>
      <c r="L9" s="55">
        <v>149.7</v>
      </c>
      <c r="M9" s="53">
        <v>1</v>
      </c>
      <c r="N9" s="26">
        <f>SUM(N10:N11)</f>
        <v>4416</v>
      </c>
      <c r="O9" s="112">
        <f>SUM(O10:O11)</f>
        <v>139.7</v>
      </c>
      <c r="P9" s="112">
        <f>SUM(P10:P11)</f>
        <v>1237.2</v>
      </c>
      <c r="Q9" s="26"/>
    </row>
    <row r="10" spans="1:17" s="2" customFormat="1" ht="14.25" customHeight="1">
      <c r="A10" s="1">
        <v>1</v>
      </c>
      <c r="B10" s="16" t="s">
        <v>79</v>
      </c>
      <c r="C10" s="19">
        <v>279</v>
      </c>
      <c r="D10" s="22"/>
      <c r="E10" s="22"/>
      <c r="F10" s="52">
        <v>230000</v>
      </c>
      <c r="G10" s="23">
        <f>$D$9*$E$9*F10/$F$9</f>
        <v>532.7</v>
      </c>
      <c r="H10" s="43"/>
      <c r="I10" s="43"/>
      <c r="J10" s="54">
        <v>3783</v>
      </c>
      <c r="K10" s="110">
        <v>1.7</v>
      </c>
      <c r="L10" s="22"/>
      <c r="M10" s="22"/>
      <c r="N10" s="52">
        <v>174</v>
      </c>
      <c r="O10" s="113">
        <v>1.7</v>
      </c>
      <c r="P10" s="106">
        <f>G10+K10+O10</f>
        <v>536.1</v>
      </c>
      <c r="Q10" s="103">
        <f>(P10/C10)/($P$9/$C$9)</f>
        <v>1.948</v>
      </c>
    </row>
    <row r="11" spans="1:17" s="2" customFormat="1" ht="14.25" customHeight="1">
      <c r="A11" s="1">
        <v>2</v>
      </c>
      <c r="B11" s="16" t="s">
        <v>80</v>
      </c>
      <c r="C11" s="19">
        <v>975</v>
      </c>
      <c r="D11" s="22"/>
      <c r="E11" s="22"/>
      <c r="F11" s="52">
        <v>232950</v>
      </c>
      <c r="G11" s="23">
        <f>$D$9*$E$9*F11/$F$9</f>
        <v>539.5</v>
      </c>
      <c r="H11" s="43"/>
      <c r="I11" s="43"/>
      <c r="J11" s="54">
        <v>40480</v>
      </c>
      <c r="K11" s="110">
        <v>23.6</v>
      </c>
      <c r="L11" s="22"/>
      <c r="M11" s="22"/>
      <c r="N11" s="52">
        <v>4242</v>
      </c>
      <c r="O11" s="113">
        <v>138</v>
      </c>
      <c r="P11" s="106">
        <f>G11+K11+O11</f>
        <v>701.1</v>
      </c>
      <c r="Q11" s="103">
        <f>(P11/C11)/($P$9/$C$9)</f>
        <v>0.729</v>
      </c>
    </row>
    <row r="12" ht="12.75"/>
    <row r="13" ht="20.25">
      <c r="B13" s="101" t="s">
        <v>78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12"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  <mergeCell ref="P1:Q1"/>
    <mergeCell ref="B3:B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G31"/>
  <sheetViews>
    <sheetView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5" sqref="E25"/>
    </sheetView>
  </sheetViews>
  <sheetFormatPr defaultColWidth="9.00390625" defaultRowHeight="12.75"/>
  <cols>
    <col min="1" max="1" width="4.625" style="29" customWidth="1"/>
    <col min="2" max="2" width="16.875" style="29" customWidth="1"/>
    <col min="3" max="3" width="30.875" style="29" customWidth="1"/>
    <col min="4" max="4" width="46.375" style="29" customWidth="1"/>
    <col min="5" max="5" width="10.875" style="29" customWidth="1"/>
    <col min="6" max="6" width="19.125" style="29" customWidth="1"/>
    <col min="7" max="7" width="20.00390625" style="29" customWidth="1"/>
    <col min="8" max="16384" width="9.125" style="29" customWidth="1"/>
  </cols>
  <sheetData>
    <row r="2" spans="4:7" ht="38.25" customHeight="1">
      <c r="D2" s="30"/>
      <c r="E2" s="131" t="s">
        <v>42</v>
      </c>
      <c r="F2" s="131"/>
      <c r="G2" s="131"/>
    </row>
    <row r="3" spans="6:7" ht="18" customHeight="1">
      <c r="F3" s="57">
        <v>1</v>
      </c>
      <c r="G3" s="57">
        <v>2</v>
      </c>
    </row>
    <row r="4" spans="1:7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58" t="str">
        <f>'РАСЧЕТ ИНП'!B10</f>
        <v>Зареченское</v>
      </c>
      <c r="G4" s="58" t="str">
        <f>'РАСЧЕТ ИНП'!B11</f>
        <v>Тупикское</v>
      </c>
    </row>
    <row r="5" spans="1:7" s="12" customFormat="1" ht="33" customHeight="1">
      <c r="A5" s="14"/>
      <c r="B5" s="14"/>
      <c r="C5" s="14"/>
      <c r="D5" s="58" t="s">
        <v>87</v>
      </c>
      <c r="E5" s="107">
        <f>SUM(F5:G5)</f>
        <v>1254</v>
      </c>
      <c r="F5" s="59">
        <f>'РАСЧЕТ ИНП'!C10</f>
        <v>279</v>
      </c>
      <c r="G5" s="59">
        <f>'РАСЧЕТ ИНП'!C11</f>
        <v>975</v>
      </c>
    </row>
    <row r="6" spans="1:7" s="12" customFormat="1" ht="61.5" customHeight="1">
      <c r="A6" s="129" t="s">
        <v>23</v>
      </c>
      <c r="B6" s="132" t="s">
        <v>22</v>
      </c>
      <c r="C6" s="134" t="s">
        <v>43</v>
      </c>
      <c r="D6" s="31" t="s">
        <v>45</v>
      </c>
      <c r="E6" s="13"/>
      <c r="F6" s="32">
        <f>1+F7</f>
        <v>2.5</v>
      </c>
      <c r="G6" s="32">
        <f>1+G7</f>
        <v>2.5</v>
      </c>
    </row>
    <row r="7" spans="1:7" s="12" customFormat="1" ht="66.75" customHeight="1">
      <c r="A7" s="130"/>
      <c r="B7" s="133"/>
      <c r="C7" s="135"/>
      <c r="D7" s="60" t="s">
        <v>44</v>
      </c>
      <c r="E7" s="34"/>
      <c r="F7" s="56">
        <v>1.5</v>
      </c>
      <c r="G7" s="56">
        <v>1.5</v>
      </c>
    </row>
    <row r="8" spans="1:7" ht="60" customHeight="1">
      <c r="A8" s="15"/>
      <c r="B8" s="126" t="s">
        <v>24</v>
      </c>
      <c r="C8" s="127" t="s">
        <v>77</v>
      </c>
      <c r="D8" s="31" t="s">
        <v>24</v>
      </c>
      <c r="E8" s="33"/>
      <c r="F8" s="99">
        <f>(F9*F12*F15*F18)/($E$9*$E$12*$E$15*$E$18)</f>
        <v>1.725</v>
      </c>
      <c r="G8" s="99">
        <f>(G9*G12*G15*G18)/($E$9*$E$12*$E$15*$E$18)</f>
        <v>0.471</v>
      </c>
    </row>
    <row r="9" spans="1:7" ht="60" customHeight="1">
      <c r="A9" s="15"/>
      <c r="B9" s="126"/>
      <c r="C9" s="128"/>
      <c r="D9" s="31" t="s">
        <v>46</v>
      </c>
      <c r="E9" s="100">
        <f>(SUM(F9:G9))/2</f>
        <v>1</v>
      </c>
      <c r="F9" s="97">
        <f>(0.6*F10+0.4*F11)/F10</f>
        <v>1</v>
      </c>
      <c r="G9" s="97">
        <f>(0.6*G10+0.4*G11)/G10</f>
        <v>1</v>
      </c>
    </row>
    <row r="10" spans="1:7" ht="60" customHeight="1">
      <c r="A10" s="15"/>
      <c r="B10" s="126"/>
      <c r="C10" s="128"/>
      <c r="D10" s="35" t="s">
        <v>47</v>
      </c>
      <c r="E10" s="33"/>
      <c r="F10" s="61">
        <f>F5</f>
        <v>279</v>
      </c>
      <c r="G10" s="61">
        <f>G5</f>
        <v>975</v>
      </c>
    </row>
    <row r="11" spans="1:7" ht="60" customHeight="1">
      <c r="A11" s="15"/>
      <c r="B11" s="126"/>
      <c r="C11" s="128"/>
      <c r="D11" s="35" t="s">
        <v>48</v>
      </c>
      <c r="E11" s="33"/>
      <c r="F11" s="63">
        <v>279</v>
      </c>
      <c r="G11" s="63">
        <v>975</v>
      </c>
    </row>
    <row r="12" spans="1:7" ht="60" customHeight="1">
      <c r="A12" s="15"/>
      <c r="B12" s="126"/>
      <c r="C12" s="128"/>
      <c r="D12" s="31" t="s">
        <v>49</v>
      </c>
      <c r="E12" s="100">
        <f>(SUM(F12:G12))/2</f>
        <v>1.5</v>
      </c>
      <c r="F12" s="99">
        <f>1+F13</f>
        <v>2</v>
      </c>
      <c r="G12" s="99">
        <f>1+G13</f>
        <v>1</v>
      </c>
    </row>
    <row r="13" spans="1:7" ht="102.75" customHeight="1">
      <c r="A13" s="15"/>
      <c r="B13" s="126"/>
      <c r="C13" s="128"/>
      <c r="D13" s="35" t="s">
        <v>50</v>
      </c>
      <c r="E13" s="33"/>
      <c r="F13" s="62">
        <f>F14/F5</f>
        <v>1</v>
      </c>
      <c r="G13" s="62">
        <f>G14/G5</f>
        <v>0</v>
      </c>
    </row>
    <row r="14" spans="1:7" ht="100.5" customHeight="1">
      <c r="A14" s="15"/>
      <c r="B14" s="126"/>
      <c r="C14" s="128"/>
      <c r="D14" s="35" t="s">
        <v>51</v>
      </c>
      <c r="E14" s="33"/>
      <c r="F14" s="63">
        <v>279</v>
      </c>
      <c r="G14" s="63"/>
    </row>
    <row r="15" spans="1:7" ht="74.25" customHeight="1">
      <c r="A15" s="15"/>
      <c r="B15" s="126"/>
      <c r="C15" s="128"/>
      <c r="D15" s="31" t="s">
        <v>73</v>
      </c>
      <c r="E15" s="100">
        <f>(SUM(F15:G15))/2</f>
        <v>1</v>
      </c>
      <c r="F15" s="99">
        <f>1+F16</f>
        <v>1</v>
      </c>
      <c r="G15" s="99">
        <f>1+G16</f>
        <v>1</v>
      </c>
    </row>
    <row r="16" spans="1:7" ht="74.25" customHeight="1">
      <c r="A16" s="15"/>
      <c r="B16" s="126"/>
      <c r="C16" s="128"/>
      <c r="D16" s="35" t="s">
        <v>74</v>
      </c>
      <c r="E16" s="33"/>
      <c r="F16" s="62">
        <f>F17/F5</f>
        <v>0</v>
      </c>
      <c r="G16" s="62">
        <f>G17/G5</f>
        <v>0</v>
      </c>
    </row>
    <row r="17" spans="1:7" ht="74.25" customHeight="1">
      <c r="A17" s="15"/>
      <c r="B17" s="126"/>
      <c r="C17" s="128"/>
      <c r="D17" s="35" t="s">
        <v>75</v>
      </c>
      <c r="E17" s="33"/>
      <c r="F17" s="63"/>
      <c r="G17" s="63"/>
    </row>
    <row r="18" spans="1:7" ht="100.5" customHeight="1">
      <c r="A18" s="15"/>
      <c r="B18" s="126"/>
      <c r="C18" s="128"/>
      <c r="D18" s="64" t="s">
        <v>53</v>
      </c>
      <c r="E18" s="98">
        <f>(SUM(F18:G18))/2</f>
        <v>1.7</v>
      </c>
      <c r="F18" s="99">
        <f>1+F19/$E$20+F21/$E$22</f>
        <v>2.2</v>
      </c>
      <c r="G18" s="99">
        <f>1+G19/$E$20+G21/$E$22</f>
        <v>1.2</v>
      </c>
    </row>
    <row r="19" spans="1:7" ht="100.5" customHeight="1">
      <c r="A19" s="15"/>
      <c r="B19" s="126"/>
      <c r="C19" s="128"/>
      <c r="D19" s="35" t="s">
        <v>52</v>
      </c>
      <c r="E19" s="33"/>
      <c r="F19" s="63">
        <v>7</v>
      </c>
      <c r="G19" s="63">
        <v>0</v>
      </c>
    </row>
    <row r="20" spans="1:7" ht="100.5" customHeight="1">
      <c r="A20" s="15"/>
      <c r="B20" s="126"/>
      <c r="C20" s="128"/>
      <c r="D20" s="35" t="s">
        <v>54</v>
      </c>
      <c r="E20" s="56">
        <v>7</v>
      </c>
      <c r="F20" s="61" t="s">
        <v>33</v>
      </c>
      <c r="G20" s="61" t="s">
        <v>33</v>
      </c>
    </row>
    <row r="21" spans="1:7" ht="50.25" customHeight="1">
      <c r="A21" s="15"/>
      <c r="B21" s="126"/>
      <c r="C21" s="128"/>
      <c r="D21" s="35" t="s">
        <v>76</v>
      </c>
      <c r="E21" s="33"/>
      <c r="F21" s="63">
        <v>1</v>
      </c>
      <c r="G21" s="63">
        <v>1</v>
      </c>
    </row>
    <row r="22" spans="1:7" ht="60.75" customHeight="1">
      <c r="A22" s="15"/>
      <c r="B22" s="126"/>
      <c r="C22" s="128"/>
      <c r="D22" s="35" t="s">
        <v>55</v>
      </c>
      <c r="E22" s="56">
        <v>5</v>
      </c>
      <c r="F22" s="61">
        <v>0</v>
      </c>
      <c r="G22" s="61">
        <v>0</v>
      </c>
    </row>
    <row r="24" spans="4:7" ht="38.25">
      <c r="D24" s="49" t="s">
        <v>40</v>
      </c>
      <c r="E24" s="56">
        <v>1</v>
      </c>
      <c r="F24" s="102"/>
      <c r="G24" s="102"/>
    </row>
    <row r="25" spans="4:7" ht="25.5">
      <c r="D25" s="49" t="s">
        <v>41</v>
      </c>
      <c r="E25" s="56">
        <v>90</v>
      </c>
      <c r="F25" s="102"/>
      <c r="G25" s="102"/>
    </row>
    <row r="26" spans="5:7" ht="12.75">
      <c r="E26" s="96"/>
      <c r="F26" s="95">
        <f>F6*$E$24+F8*$E$25</f>
        <v>157.75</v>
      </c>
      <c r="G26" s="95">
        <f>G6*$E$24+G8*$E$25</f>
        <v>44.89</v>
      </c>
    </row>
    <row r="27" spans="5:7" ht="12.75">
      <c r="E27" s="96" t="s">
        <v>14</v>
      </c>
      <c r="F27" s="95">
        <f>'РАСЧЕТ ИНП'!Q10</f>
        <v>1.948</v>
      </c>
      <c r="G27" s="95">
        <f>'РАСЧЕТ ИНП'!Q11</f>
        <v>0.729</v>
      </c>
    </row>
    <row r="28" spans="5:7" ht="12.75">
      <c r="E28" s="96" t="s">
        <v>26</v>
      </c>
      <c r="F28" s="95">
        <f>F27/F26</f>
        <v>0.012</v>
      </c>
      <c r="G28" s="95">
        <f>G27/G26</f>
        <v>0.016</v>
      </c>
    </row>
    <row r="29" spans="6:7" ht="12.75">
      <c r="F29" s="58">
        <v>1</v>
      </c>
      <c r="G29" s="58">
        <v>2</v>
      </c>
    </row>
    <row r="31" ht="20.25">
      <c r="C31" s="101" t="s">
        <v>78</v>
      </c>
    </row>
  </sheetData>
  <sheetProtection/>
  <mergeCells count="6">
    <mergeCell ref="B8:B22"/>
    <mergeCell ref="C8:C22"/>
    <mergeCell ref="A6:A7"/>
    <mergeCell ref="E2:G2"/>
    <mergeCell ref="B6:B7"/>
    <mergeCell ref="C6:C7"/>
  </mergeCells>
  <printOptions/>
  <pageMargins left="0.2" right="0.25" top="0.33" bottom="0.21" header="0.5" footer="0.5"/>
  <pageSetup fitToWidth="2" fitToHeight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27" customWidth="1"/>
    <col min="10" max="10" width="14.375" style="0" customWidth="1"/>
    <col min="11" max="11" width="15.25390625" style="0" customWidth="1"/>
  </cols>
  <sheetData>
    <row r="2" spans="2:11" ht="18">
      <c r="B2" s="136" t="s">
        <v>98</v>
      </c>
      <c r="C2" s="136"/>
      <c r="D2" s="136"/>
      <c r="E2" s="136"/>
      <c r="F2" s="136"/>
      <c r="G2" s="136"/>
      <c r="H2" s="136"/>
      <c r="I2" s="136"/>
      <c r="J2" s="136"/>
      <c r="K2" s="136"/>
    </row>
    <row r="4" spans="1:11" ht="12.75" customHeight="1">
      <c r="A4" s="141" t="s">
        <v>13</v>
      </c>
      <c r="B4" s="141" t="s">
        <v>29</v>
      </c>
      <c r="C4" s="50"/>
      <c r="D4" s="144" t="s">
        <v>27</v>
      </c>
      <c r="E4" s="144"/>
      <c r="F4" s="144"/>
      <c r="G4" s="144"/>
      <c r="H4" s="144"/>
      <c r="I4" s="144"/>
      <c r="J4" s="73" t="s">
        <v>28</v>
      </c>
      <c r="K4" s="141" t="s">
        <v>64</v>
      </c>
    </row>
    <row r="5" spans="1:11" ht="12.75" customHeight="1">
      <c r="A5" s="141"/>
      <c r="B5" s="141"/>
      <c r="C5" s="141" t="s">
        <v>99</v>
      </c>
      <c r="D5" s="141" t="s">
        <v>15</v>
      </c>
      <c r="E5" s="141" t="s">
        <v>30</v>
      </c>
      <c r="F5" s="141" t="s">
        <v>31</v>
      </c>
      <c r="G5" s="141" t="s">
        <v>25</v>
      </c>
      <c r="H5" s="141" t="s">
        <v>32</v>
      </c>
      <c r="I5" s="141" t="s">
        <v>57</v>
      </c>
      <c r="J5" s="141" t="s">
        <v>58</v>
      </c>
      <c r="K5" s="141"/>
    </row>
    <row r="6" spans="1:11" ht="36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2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2.75">
      <c r="A9" s="36">
        <v>1</v>
      </c>
      <c r="B9" s="36">
        <v>2</v>
      </c>
      <c r="C9" s="36">
        <v>2</v>
      </c>
      <c r="D9" s="36">
        <v>3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</row>
    <row r="10" spans="1:11" ht="12.75">
      <c r="A10" s="65">
        <v>1</v>
      </c>
      <c r="B10" s="66" t="str">
        <f>'РАСЧЕТ ИНП'!B10</f>
        <v>Зареченское</v>
      </c>
      <c r="C10" s="67">
        <v>553.1</v>
      </c>
      <c r="D10" s="37">
        <f>'РАСЧЕТ ИНП'!C10</f>
        <v>279</v>
      </c>
      <c r="E10" s="143">
        <v>1</v>
      </c>
      <c r="F10" s="68">
        <f>'РАСЧЕТ ИБР'!F28</f>
        <v>0.012</v>
      </c>
      <c r="G10" s="68">
        <f>'РАСЧЕТ ИБР'!F26</f>
        <v>157.75</v>
      </c>
      <c r="H10" s="37">
        <f>($C$12/$D$12)*($E$10-F10)*G10*D10</f>
        <v>45748.5</v>
      </c>
      <c r="I10" s="105">
        <f>$C$14*H10/$H$12</f>
        <v>1533</v>
      </c>
      <c r="J10" s="69">
        <v>39</v>
      </c>
      <c r="K10" s="69">
        <f>I10+J10</f>
        <v>1572</v>
      </c>
    </row>
    <row r="11" spans="1:11" ht="12.75">
      <c r="A11" s="65">
        <v>2</v>
      </c>
      <c r="B11" s="66" t="str">
        <f>'РАСЧЕТ ИНП'!B11</f>
        <v>Тупикское</v>
      </c>
      <c r="C11" s="67">
        <v>766.2</v>
      </c>
      <c r="D11" s="37">
        <f>'РАСЧЕТ ИНП'!C11</f>
        <v>975</v>
      </c>
      <c r="E11" s="143"/>
      <c r="F11" s="68">
        <f>'РАСЧЕТ ИБР'!G28</f>
        <v>0.016</v>
      </c>
      <c r="G11" s="68">
        <f>'РАСЧЕТ ИБР'!G26</f>
        <v>44.89</v>
      </c>
      <c r="H11" s="37">
        <f>($C$12/$D$12)*($E$10-F11)*G11*D11</f>
        <v>45310.1</v>
      </c>
      <c r="I11" s="105">
        <f>$C$14*H11/$H$12</f>
        <v>1518</v>
      </c>
      <c r="J11" s="69">
        <v>135</v>
      </c>
      <c r="K11" s="69">
        <f>I11+J11</f>
        <v>1653</v>
      </c>
    </row>
    <row r="12" spans="1:11" ht="12.75">
      <c r="A12" s="65"/>
      <c r="B12" s="66" t="s">
        <v>56</v>
      </c>
      <c r="C12" s="66">
        <f>SUM(C10:C11)</f>
        <v>1319.3</v>
      </c>
      <c r="D12" s="66">
        <f>SUM(D10:D11)</f>
        <v>1254</v>
      </c>
      <c r="E12" s="143"/>
      <c r="F12" s="68"/>
      <c r="G12" s="68"/>
      <c r="H12" s="37">
        <f>SUM(H10:H11)</f>
        <v>91058.6</v>
      </c>
      <c r="I12" s="105">
        <f>SUM(I10:I11)</f>
        <v>3051</v>
      </c>
      <c r="J12" s="69">
        <f>SUM(J10:J11)</f>
        <v>174</v>
      </c>
      <c r="K12" s="69">
        <f>SUM(K10:K11)</f>
        <v>3225</v>
      </c>
    </row>
    <row r="13" spans="1:6" ht="12.75">
      <c r="A13" t="s">
        <v>33</v>
      </c>
      <c r="F13" s="76"/>
    </row>
    <row r="14" spans="1:8" ht="21.75" customHeight="1">
      <c r="A14" s="142" t="s">
        <v>59</v>
      </c>
      <c r="B14" s="142"/>
      <c r="C14" s="18">
        <f>C15*C16-C17</f>
        <v>3051</v>
      </c>
      <c r="E14" s="75"/>
      <c r="F14" s="76"/>
      <c r="G14" s="74"/>
      <c r="H14" s="77"/>
    </row>
    <row r="15" spans="1:8" ht="31.5" customHeight="1">
      <c r="A15" s="137" t="s">
        <v>60</v>
      </c>
      <c r="B15" s="137"/>
      <c r="C15" s="70">
        <v>112051</v>
      </c>
      <c r="E15" s="74"/>
      <c r="F15" s="76"/>
      <c r="G15" s="74"/>
      <c r="H15" s="77"/>
    </row>
    <row r="16" spans="1:8" ht="45" customHeight="1">
      <c r="A16" s="137" t="s">
        <v>61</v>
      </c>
      <c r="B16" s="137"/>
      <c r="C16" s="104">
        <v>0.039</v>
      </c>
      <c r="E16" s="74"/>
      <c r="F16" s="76"/>
      <c r="G16" s="74"/>
      <c r="H16" s="77"/>
    </row>
    <row r="17" spans="1:8" ht="50.25" customHeight="1">
      <c r="A17" s="137" t="s">
        <v>81</v>
      </c>
      <c r="B17" s="137"/>
      <c r="C17" s="69">
        <f>C12</f>
        <v>1319</v>
      </c>
      <c r="E17" s="44"/>
      <c r="H17" s="38">
        <f>H16+H15+H14</f>
        <v>0</v>
      </c>
    </row>
    <row r="18" spans="1:5" ht="12.75">
      <c r="A18" s="138" t="s">
        <v>62</v>
      </c>
      <c r="B18" s="138"/>
      <c r="C18" s="108">
        <v>174</v>
      </c>
      <c r="E18" s="44"/>
    </row>
    <row r="19" spans="1:3" ht="12.75">
      <c r="A19" s="139" t="s">
        <v>63</v>
      </c>
      <c r="B19" s="140"/>
      <c r="C19" s="72">
        <f>C18+C14</f>
        <v>3225</v>
      </c>
    </row>
    <row r="21" ht="20.25">
      <c r="B21" s="101" t="s">
        <v>78</v>
      </c>
    </row>
  </sheetData>
  <sheetProtection/>
  <mergeCells count="20">
    <mergeCell ref="A4:A8"/>
    <mergeCell ref="D4:I4"/>
    <mergeCell ref="C5:C8"/>
    <mergeCell ref="D5:D8"/>
    <mergeCell ref="E5:E8"/>
    <mergeCell ref="F5:F8"/>
    <mergeCell ref="H5:H8"/>
    <mergeCell ref="I5:I8"/>
    <mergeCell ref="G5:G8"/>
    <mergeCell ref="B4:B8"/>
    <mergeCell ref="B2:K2"/>
    <mergeCell ref="A17:B17"/>
    <mergeCell ref="A18:B18"/>
    <mergeCell ref="A19:B19"/>
    <mergeCell ref="K4:K8"/>
    <mergeCell ref="J5:J8"/>
    <mergeCell ref="A14:B14"/>
    <mergeCell ref="A15:B15"/>
    <mergeCell ref="A16:B16"/>
    <mergeCell ref="E10:E12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6.875" style="78" customWidth="1"/>
    <col min="2" max="2" width="14.375" style="78" customWidth="1"/>
    <col min="3" max="6" width="15.75390625" style="78" customWidth="1"/>
    <col min="7" max="7" width="14.00390625" style="78" customWidth="1"/>
    <col min="8" max="8" width="12.75390625" style="0" customWidth="1"/>
    <col min="9" max="9" width="12.75390625" style="78" customWidth="1"/>
    <col min="10" max="10" width="14.875" style="78" customWidth="1"/>
    <col min="11" max="16384" width="9.125" style="78" customWidth="1"/>
  </cols>
  <sheetData>
    <row r="1" spans="1:10" ht="44.25" customHeight="1">
      <c r="A1" s="145" t="s">
        <v>84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7" ht="15.75">
      <c r="A2" s="79"/>
      <c r="B2" s="92">
        <v>2020</v>
      </c>
      <c r="C2" s="79"/>
      <c r="D2" s="79"/>
      <c r="E2" s="79"/>
      <c r="F2" s="79"/>
      <c r="G2" s="79"/>
    </row>
    <row r="3" spans="1:7" ht="12.75">
      <c r="A3" s="79"/>
      <c r="B3" s="79"/>
      <c r="C3" s="79"/>
      <c r="D3" s="79"/>
      <c r="E3" s="79"/>
      <c r="F3" s="79"/>
      <c r="G3" s="79"/>
    </row>
    <row r="4" spans="1:10" ht="12.75" customHeight="1">
      <c r="A4" s="147" t="s">
        <v>7</v>
      </c>
      <c r="B4" s="150" t="s">
        <v>65</v>
      </c>
      <c r="C4" s="153" t="s">
        <v>97</v>
      </c>
      <c r="D4" s="160" t="s">
        <v>66</v>
      </c>
      <c r="E4" s="161"/>
      <c r="F4" s="153" t="s">
        <v>88</v>
      </c>
      <c r="G4" s="156" t="s">
        <v>89</v>
      </c>
      <c r="H4" s="157" t="s">
        <v>90</v>
      </c>
      <c r="I4" s="157" t="s">
        <v>91</v>
      </c>
      <c r="J4" s="157" t="s">
        <v>67</v>
      </c>
    </row>
    <row r="5" spans="1:10" ht="23.25" customHeight="1">
      <c r="A5" s="148"/>
      <c r="B5" s="151"/>
      <c r="C5" s="154"/>
      <c r="D5" s="156" t="s">
        <v>83</v>
      </c>
      <c r="E5" s="156" t="s">
        <v>69</v>
      </c>
      <c r="F5" s="154"/>
      <c r="G5" s="156"/>
      <c r="H5" s="158"/>
      <c r="I5" s="158"/>
      <c r="J5" s="158"/>
    </row>
    <row r="6" spans="1:10" s="80" customFormat="1" ht="39" customHeight="1">
      <c r="A6" s="149"/>
      <c r="B6" s="152"/>
      <c r="C6" s="155"/>
      <c r="D6" s="156"/>
      <c r="E6" s="156"/>
      <c r="F6" s="155"/>
      <c r="G6" s="156"/>
      <c r="H6" s="159"/>
      <c r="I6" s="159"/>
      <c r="J6" s="159"/>
    </row>
    <row r="7" spans="1:10" s="80" customFormat="1" ht="12.75">
      <c r="A7" s="93"/>
      <c r="C7" s="88">
        <v>1</v>
      </c>
      <c r="D7" s="88" t="s">
        <v>35</v>
      </c>
      <c r="E7" s="88" t="s">
        <v>70</v>
      </c>
      <c r="F7" s="87">
        <v>2</v>
      </c>
      <c r="G7" s="87" t="s">
        <v>71</v>
      </c>
      <c r="H7" s="91">
        <v>4</v>
      </c>
      <c r="I7" s="91">
        <v>5</v>
      </c>
      <c r="J7" s="91" t="s">
        <v>72</v>
      </c>
    </row>
    <row r="8" spans="1:10" ht="12.75">
      <c r="A8" s="94">
        <f>'[1]Данные'!A5</f>
        <v>1</v>
      </c>
      <c r="B8" s="83" t="str">
        <f>'РАСЧЕТ ИНП'!B10</f>
        <v>Зареченское</v>
      </c>
      <c r="C8" s="85">
        <f>D8+E8</f>
        <v>1623</v>
      </c>
      <c r="D8" s="86">
        <v>1585</v>
      </c>
      <c r="E8" s="86">
        <v>38</v>
      </c>
      <c r="F8" s="86">
        <v>379</v>
      </c>
      <c r="G8" s="85">
        <f>C8+F8</f>
        <v>2002</v>
      </c>
      <c r="H8" s="71">
        <v>1608</v>
      </c>
      <c r="I8" s="89">
        <v>7</v>
      </c>
      <c r="J8" s="90">
        <f>G8-H8-I8</f>
        <v>387</v>
      </c>
    </row>
    <row r="9" spans="1:10" ht="12.75">
      <c r="A9" s="94">
        <f>'[1]Данные'!A6</f>
        <v>2</v>
      </c>
      <c r="B9" s="83" t="str">
        <f>'РАСЧЕТ ИНП'!B11</f>
        <v>Тупикское</v>
      </c>
      <c r="C9" s="85">
        <f>D9+E9</f>
        <v>1666</v>
      </c>
      <c r="D9" s="86">
        <v>1532</v>
      </c>
      <c r="E9" s="86">
        <v>134</v>
      </c>
      <c r="F9" s="86">
        <v>857</v>
      </c>
      <c r="G9" s="85">
        <f>C9+F9</f>
        <v>2523</v>
      </c>
      <c r="H9" s="71">
        <v>1733.2</v>
      </c>
      <c r="I9" s="89">
        <v>8</v>
      </c>
      <c r="J9" s="90">
        <f>G9-H9-I9</f>
        <v>782</v>
      </c>
    </row>
    <row r="10" spans="1:10" ht="12.75">
      <c r="A10" s="94"/>
      <c r="B10" s="84" t="s">
        <v>68</v>
      </c>
      <c r="C10" s="85">
        <f aca="true" t="shared" si="0" ref="C10:J10">SUM(C8:C9)</f>
        <v>3289</v>
      </c>
      <c r="D10" s="85">
        <f t="shared" si="0"/>
        <v>3117</v>
      </c>
      <c r="E10" s="85">
        <f t="shared" si="0"/>
        <v>172</v>
      </c>
      <c r="F10" s="85">
        <f t="shared" si="0"/>
        <v>1236</v>
      </c>
      <c r="G10" s="85">
        <f t="shared" si="0"/>
        <v>4525</v>
      </c>
      <c r="H10" s="85">
        <f t="shared" si="0"/>
        <v>3341</v>
      </c>
      <c r="I10" s="85">
        <f t="shared" si="0"/>
        <v>15</v>
      </c>
      <c r="J10" s="85">
        <f t="shared" si="0"/>
        <v>1169</v>
      </c>
    </row>
    <row r="13" spans="1:10" ht="15.75">
      <c r="A13" s="162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7" ht="15.75">
      <c r="A14" s="79"/>
      <c r="B14" s="92">
        <v>2021</v>
      </c>
      <c r="C14" s="79"/>
      <c r="D14" s="79"/>
      <c r="E14" s="79"/>
      <c r="F14" s="79"/>
      <c r="G14" s="79"/>
    </row>
    <row r="15" spans="1:7" ht="12.75">
      <c r="A15" s="79"/>
      <c r="B15" s="79"/>
      <c r="C15" s="79"/>
      <c r="D15" s="79"/>
      <c r="E15" s="79"/>
      <c r="F15" s="79"/>
      <c r="G15" s="79"/>
    </row>
    <row r="16" spans="1:10" ht="12.75">
      <c r="A16" s="147" t="s">
        <v>7</v>
      </c>
      <c r="B16" s="150" t="s">
        <v>65</v>
      </c>
      <c r="C16" s="153" t="s">
        <v>92</v>
      </c>
      <c r="D16" s="160" t="s">
        <v>66</v>
      </c>
      <c r="E16" s="161"/>
      <c r="F16" s="153" t="s">
        <v>93</v>
      </c>
      <c r="G16" s="156" t="s">
        <v>94</v>
      </c>
      <c r="H16" s="157" t="s">
        <v>95</v>
      </c>
      <c r="I16" s="157" t="s">
        <v>96</v>
      </c>
      <c r="J16" s="157" t="s">
        <v>67</v>
      </c>
    </row>
    <row r="17" spans="1:10" ht="12.75">
      <c r="A17" s="148"/>
      <c r="B17" s="151"/>
      <c r="C17" s="154"/>
      <c r="D17" s="156" t="s">
        <v>82</v>
      </c>
      <c r="E17" s="156" t="s">
        <v>69</v>
      </c>
      <c r="F17" s="154"/>
      <c r="G17" s="156"/>
      <c r="H17" s="158"/>
      <c r="I17" s="158"/>
      <c r="J17" s="158"/>
    </row>
    <row r="18" spans="1:10" ht="21.75" customHeight="1">
      <c r="A18" s="149"/>
      <c r="B18" s="152"/>
      <c r="C18" s="155"/>
      <c r="D18" s="156"/>
      <c r="E18" s="156"/>
      <c r="F18" s="155"/>
      <c r="G18" s="156"/>
      <c r="H18" s="159"/>
      <c r="I18" s="159"/>
      <c r="J18" s="159"/>
    </row>
    <row r="19" spans="1:10" ht="12.75">
      <c r="A19" s="81"/>
      <c r="B19" s="80"/>
      <c r="C19" s="88">
        <v>1</v>
      </c>
      <c r="D19" s="88" t="s">
        <v>35</v>
      </c>
      <c r="E19" s="88" t="s">
        <v>70</v>
      </c>
      <c r="F19" s="87">
        <v>2</v>
      </c>
      <c r="G19" s="87" t="s">
        <v>71</v>
      </c>
      <c r="H19" s="91">
        <v>4</v>
      </c>
      <c r="I19" s="91">
        <v>5</v>
      </c>
      <c r="J19" s="91" t="s">
        <v>72</v>
      </c>
    </row>
    <row r="20" spans="1:10" ht="12.75">
      <c r="A20" s="94">
        <v>1</v>
      </c>
      <c r="B20" s="83" t="str">
        <f>B8</f>
        <v>Зареченское</v>
      </c>
      <c r="C20" s="85">
        <f>D20+E20</f>
        <v>1600</v>
      </c>
      <c r="D20" s="86">
        <v>1561</v>
      </c>
      <c r="E20" s="86">
        <v>39</v>
      </c>
      <c r="F20" s="86">
        <v>540</v>
      </c>
      <c r="G20" s="85">
        <f>C20+F20</f>
        <v>2140</v>
      </c>
      <c r="H20" s="71">
        <v>1648.7</v>
      </c>
      <c r="I20" s="89">
        <v>7</v>
      </c>
      <c r="J20" s="90">
        <f>G20-H20-I20</f>
        <v>484</v>
      </c>
    </row>
    <row r="21" spans="1:10" ht="12.75">
      <c r="A21" s="94">
        <v>2</v>
      </c>
      <c r="B21" s="83" t="str">
        <f>B9</f>
        <v>Тупикское</v>
      </c>
      <c r="C21" s="85">
        <f>D21+E21</f>
        <v>1536</v>
      </c>
      <c r="D21" s="86">
        <v>1402</v>
      </c>
      <c r="E21" s="86">
        <v>134</v>
      </c>
      <c r="F21" s="86">
        <v>779</v>
      </c>
      <c r="G21" s="85">
        <f>C21+F21</f>
        <v>2315</v>
      </c>
      <c r="H21" s="71">
        <v>1718.9</v>
      </c>
      <c r="I21" s="89">
        <v>8</v>
      </c>
      <c r="J21" s="90">
        <f>G21-H21-I21</f>
        <v>588</v>
      </c>
    </row>
    <row r="22" spans="1:10" ht="12.75">
      <c r="A22" s="82"/>
      <c r="B22" s="84" t="s">
        <v>68</v>
      </c>
      <c r="C22" s="85">
        <f aca="true" t="shared" si="1" ref="C22:J22">SUM(C20:C21)</f>
        <v>3136</v>
      </c>
      <c r="D22" s="85">
        <f t="shared" si="1"/>
        <v>2963</v>
      </c>
      <c r="E22" s="85">
        <f t="shared" si="1"/>
        <v>173</v>
      </c>
      <c r="F22" s="85">
        <f t="shared" si="1"/>
        <v>1319</v>
      </c>
      <c r="G22" s="85">
        <f t="shared" si="1"/>
        <v>4455</v>
      </c>
      <c r="H22" s="85">
        <f t="shared" si="1"/>
        <v>3368</v>
      </c>
      <c r="I22" s="85">
        <f t="shared" si="1"/>
        <v>15</v>
      </c>
      <c r="J22" s="85">
        <f t="shared" si="1"/>
        <v>1072</v>
      </c>
    </row>
    <row r="24" ht="20.25">
      <c r="B24" s="101" t="s">
        <v>78</v>
      </c>
    </row>
  </sheetData>
  <sheetProtection/>
  <mergeCells count="24">
    <mergeCell ref="J16:J18"/>
    <mergeCell ref="H4:H6"/>
    <mergeCell ref="D4:E4"/>
    <mergeCell ref="D5:D6"/>
    <mergeCell ref="E5:E6"/>
    <mergeCell ref="H16:H18"/>
    <mergeCell ref="I16:I18"/>
    <mergeCell ref="A13:J13"/>
    <mergeCell ref="I4:I6"/>
    <mergeCell ref="A16:A18"/>
    <mergeCell ref="D17:D18"/>
    <mergeCell ref="E17:E18"/>
    <mergeCell ref="F16:F18"/>
    <mergeCell ref="G16:G18"/>
    <mergeCell ref="B16:B18"/>
    <mergeCell ref="C16:C18"/>
    <mergeCell ref="D16:E16"/>
    <mergeCell ref="A1:J1"/>
    <mergeCell ref="A4:A6"/>
    <mergeCell ref="B4:B6"/>
    <mergeCell ref="C4:C6"/>
    <mergeCell ref="F4:F6"/>
    <mergeCell ref="G4:G6"/>
    <mergeCell ref="J4:J6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Евгения</cp:lastModifiedBy>
  <cp:lastPrinted>2021-10-11T06:10:23Z</cp:lastPrinted>
  <dcterms:created xsi:type="dcterms:W3CDTF">2005-08-24T23:16:42Z</dcterms:created>
  <dcterms:modified xsi:type="dcterms:W3CDTF">2021-11-02T06:19:49Z</dcterms:modified>
  <cp:category/>
  <cp:version/>
  <cp:contentType/>
  <cp:contentStatus/>
</cp:coreProperties>
</file>