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80" windowHeight="8592" activeTab="2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  <sheet name="Лист1" sheetId="5" r:id="rId5"/>
  </sheets>
  <externalReferences>
    <externalReference r:id="rId8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2">'РАСЧЕТ ДОТАЦИИ'!$A$1:$K$19</definedName>
    <definedName name="_xlnm.Print_Area" localSheetId="1">'РАСЧЕТ ИБР'!$A$1:$G$30</definedName>
    <definedName name="_xlnm.Print_Area" localSheetId="0">'РАСЧЕТ ИНП'!$A$1:$Q$11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<sst xmlns="http://schemas.openxmlformats.org/spreadsheetml/2006/main" count="122" uniqueCount="102">
  <si>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</si>
  <si>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</si>
  <si>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</si>
  <si>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</si>
  <si>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</si>
  <si>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</si>
  <si>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</si>
  <si>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</si>
  <si>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</si>
  <si>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</si>
  <si>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</si>
  <si>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</si>
  <si>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</si>
  <si>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</si>
  <si>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</si>
  <si>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</si>
  <si>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</si>
  <si>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</si>
  <si>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</si>
  <si>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</si>
  <si>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</si>
  <si>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</si>
  <si>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</si>
  <si>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</si>
  <si>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</si>
  <si>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</si>
  <si>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</si>
  <si>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</si>
  <si>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</si>
  <si>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</si>
  <si>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</si>
  <si>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</si>
  <si>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</si>
  <si>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</si>
  <si>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</si>
  <si>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</si>
  <si>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</si>
  <si>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</si>
  <si>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</si>
  <si>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</si>
  <si>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</si>
  <si>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</si>
  <si>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Показатели используемые в расчете распределения средств финансовой помощи из фонда выравнивания на 2012 год</t>
  </si>
  <si>
    <t>Кзпj = 1+ Ксм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</si>
  <si>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</si>
  <si>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</si>
  <si>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</si>
  <si>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</si>
  <si>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</si>
  <si>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</si>
  <si>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</si>
  <si>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</si>
  <si>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</si>
  <si>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</si>
  <si>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</si>
  <si>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</si>
  <si>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</si>
  <si>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</si>
  <si>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</si>
  <si>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</si>
  <si>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</si>
  <si>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</si>
  <si>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</si>
  <si>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</si>
  <si>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</si>
  <si>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</si>
  <si>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</si>
  <si>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</si>
  <si>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</si>
  <si>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</si>
  <si>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</si>
  <si>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</si>
  <si>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</si>
  <si>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</si>
  <si>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</si>
  <si>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</si>
  <si>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</si>
  <si>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</si>
  <si>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</si>
  <si>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Зареченское</t>
  </si>
  <si>
    <t>Тупикское</t>
  </si>
  <si>
    <t>ОДП - оценка объема налоговых и неналоговых доходов бюджетов поселений, входящих в состав муниципального района в планируемом году</t>
  </si>
  <si>
    <t>Численность населения по состоянию на 1.01.2017г.</t>
  </si>
  <si>
    <t>Дотация на выравнивание</t>
  </si>
  <si>
    <t>Справочно: всего финансовой помощи в 2018 году</t>
  </si>
  <si>
    <t>Дотация на выравнивание и сбалансированность</t>
  </si>
  <si>
    <t>Всего источников на 2018 год</t>
  </si>
  <si>
    <t>Справочно: всего финансовой помощи в 2019 году</t>
  </si>
  <si>
    <t>Налоговые и неналоговые доходы на 2019 г. (ожидаемые).</t>
  </si>
  <si>
    <t>Всего источников на 2019год</t>
  </si>
  <si>
    <t>ФОТ на 2019 год ожидаемый</t>
  </si>
  <si>
    <t>Расходы на ЖКУ на 2019 год ожидаемый</t>
  </si>
  <si>
    <t>Расчет индекса налогового потенциала для расчета дотации на выравнивание бюджетной обеспеченности поселений на 2021год</t>
  </si>
  <si>
    <t>Численность постоянного населения по состоянию на 1.01.2020года</t>
  </si>
  <si>
    <t>Расчет дотации на выравнивание бюджетной обеспеченности поселений на 2021 год</t>
  </si>
  <si>
    <t>Собственные доходы (налоговые, неналоговые) на 2020 год</t>
  </si>
  <si>
    <t>33076,0-дотация+172,0-дотация СП+55287,1 план доходы</t>
  </si>
  <si>
    <t>Аналитическая таблица по формированию финансовой помощи бюджетам поселений муниципального района " Тунгиро-Олекминский район" на 2019 -  2020 годы</t>
  </si>
  <si>
    <t>Налоговые и неналоговые доходы на 2019г. исполненные</t>
  </si>
  <si>
    <t>ФОТ на 2019 год исполненный</t>
  </si>
  <si>
    <t>Расходы на ЖКУ на 2019 год исполненный</t>
  </si>
  <si>
    <t>Примерно: расходы СП (2113,0 -Заречное; 2305,8-Тупикское) / расходы района консолидированные-119562,5=0,037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</si>
</sst>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\$#,##0\ ;\(\$#,##0\)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  <numFmt numFmtId="177" formatCode="0.0"/>
    <numFmt numFmtId="178" formatCode="#,##0.0000"/>
    <numFmt numFmtId="179" formatCode="_-* #,##0.0_р_._-;\-* #,##0.0_р_._-;_-* &quot;-&quot;?_р_._-;_-@_-"/>
    <numFmt numFmtId="180" formatCode="_-* #,##0.000_р_._-;\-* #,##0.000_р_._-;_-* &quot;-&quot;???_р_._-;_-@_-"/>
    <numFmt numFmtId="181" formatCode="0.0%"/>
    <numFmt numFmtId="182" formatCode="#,##0.00000"/>
    <numFmt numFmtId="183" formatCode="_-* #,##0.00_р_._-;\-* #,##0.00_р_._-;_-* &quot;-&quot;???_р_._-;_-@_-"/>
    <numFmt numFmtId="184" formatCode="_-* #,##0.00_р_._-;\-* #,##0.00_р_._-;_-* &quot;-&quot;?_р_._-;_-@_-"/>
    <numFmt numFmtId="185" formatCode="_-* #,##0_р_._-;\-* #,##0_р_._-;_-* &quot;-&quot;?_р_._-;_-@_-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0.000%"/>
    <numFmt numFmtId="190" formatCode="_-* #,##0.0000_р_._-;\-* #,##0.0000_р_._-;_-* &quot;-&quot;???_р_._-;_-@_-"/>
    <numFmt numFmtId="191" formatCode="#,##0.000000"/>
    <numFmt numFmtId="192" formatCode="#,##0.0000000"/>
    <numFmt numFmtId="193" formatCode="0.0000%"/>
    <numFmt numFmtId="194" formatCode="0.00000%"/>
    <numFmt numFmtId="195" formatCode="_-* #,##0.0_р_._-;\-* #,##0.0_р_._-;_-* &quot;-&quot;???_р_._-;_-@_-"/>
    <numFmt numFmtId="196" formatCode="_-* #,##0_р_._-;\-* #,##0_р_._-;_-* &quot;-&quot;???_р_._-;_-@_-"/>
    <numFmt numFmtId="197" formatCode="0.000000%"/>
    <numFmt numFmtId="198" formatCode="_-* #,##0.000_р_._-;\-* #,##0.000_р_._-;_-* &quot;-&quot;?_р_._-;_-@_-"/>
    <numFmt numFmtId="199" formatCode="_-* #,##0.000000_р_._-;\-* #,##0.000000_р_._-;_-* &quot;-&quot;??????_р_._-;_-@_-"/>
    <numFmt numFmtId="200" formatCode="_-* #,##0.0000_р_._-;\-* #,##0.0000_р_._-;_-* &quot;-&quot;????_р_._-;_-@_-"/>
    <numFmt numFmtId="201" formatCode="[$-FC19]d\ mmmm\ yyyy\ &quot;г.&quot;"/>
  </numFmts>
  <fonts count="72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vertAlign val="subscript"/>
      <sz val="10"/>
      <name val="Times New Roman Cyr"/>
      <family val="1"/>
    </font>
    <font>
      <sz val="10"/>
      <name val="Times New Roman"/>
      <family val="1"/>
    </font>
    <font>
      <b/>
      <vertAlign val="subscript"/>
      <sz val="8"/>
      <name val="Times New Roman Cyr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vertAlign val="subscript"/>
      <sz val="9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2" applyNumberFormat="0" applyAlignment="0" applyProtection="0"/>
    <xf numFmtId="0" fontId="57" fillId="26" borderId="3" applyNumberFormat="0" applyAlignment="0" applyProtection="0"/>
    <xf numFmtId="0" fontId="58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7" borderId="8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79" fontId="12" fillId="0" borderId="0" xfId="0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32" borderId="11" xfId="41" applyFont="1" applyFill="1" applyBorder="1">
      <alignment/>
      <protection/>
    </xf>
    <xf numFmtId="0" fontId="23" fillId="33" borderId="11" xfId="0" applyFont="1" applyFill="1" applyBorder="1" applyAlignment="1">
      <alignment horizontal="center" vertical="center" wrapText="1"/>
    </xf>
    <xf numFmtId="41" fontId="22" fillId="33" borderId="11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wrapText="1"/>
    </xf>
    <xf numFmtId="41" fontId="4" fillId="33" borderId="0" xfId="0" applyNumberFormat="1" applyFont="1" applyFill="1" applyAlignment="1">
      <alignment/>
    </xf>
    <xf numFmtId="0" fontId="11" fillId="33" borderId="11" xfId="65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/>
    </xf>
    <xf numFmtId="169" fontId="16" fillId="33" borderId="11" xfId="65" applyNumberFormat="1" applyFont="1" applyFill="1" applyBorder="1" applyAlignment="1">
      <alignment wrapText="1"/>
      <protection/>
    </xf>
    <xf numFmtId="0" fontId="12" fillId="33" borderId="0" xfId="0" applyFont="1" applyFill="1" applyAlignment="1">
      <alignment/>
    </xf>
    <xf numFmtId="179" fontId="12" fillId="33" borderId="0" xfId="0" applyNumberFormat="1" applyFont="1" applyFill="1" applyAlignment="1">
      <alignment/>
    </xf>
    <xf numFmtId="3" fontId="24" fillId="33" borderId="11" xfId="65" applyNumberFormat="1" applyFont="1" applyFill="1" applyBorder="1" applyAlignment="1">
      <alignment wrapText="1"/>
      <protection/>
    </xf>
    <xf numFmtId="0" fontId="0" fillId="33" borderId="0" xfId="0" applyFill="1" applyAlignment="1">
      <alignment/>
    </xf>
    <xf numFmtId="41" fontId="22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180" fontId="14" fillId="3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75" fontId="14" fillId="0" borderId="11" xfId="0" applyNumberFormat="1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top"/>
      <protection hidden="1"/>
    </xf>
    <xf numFmtId="179" fontId="0" fillId="33" borderId="11" xfId="0" applyNumberForma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11" fillId="35" borderId="11" xfId="65" applyFont="1" applyFill="1" applyBorder="1" applyAlignment="1">
      <alignment horizontal="center" vertical="center" wrapText="1"/>
      <protection/>
    </xf>
    <xf numFmtId="179" fontId="11" fillId="35" borderId="11" xfId="65" applyNumberFormat="1" applyFont="1" applyFill="1" applyBorder="1" applyAlignment="1">
      <alignment horizontal="center"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185" fontId="24" fillId="35" borderId="11" xfId="65" applyNumberFormat="1" applyFont="1" applyFill="1" applyBorder="1" applyAlignment="1">
      <alignment horizontal="center" wrapText="1"/>
      <protection/>
    </xf>
    <xf numFmtId="3" fontId="16" fillId="35" borderId="11" xfId="65" applyNumberFormat="1" applyFont="1" applyFill="1" applyBorder="1" applyAlignment="1">
      <alignment wrapText="1"/>
      <protection/>
    </xf>
    <xf numFmtId="185" fontId="16" fillId="35" borderId="11" xfId="65" applyNumberFormat="1" applyFont="1" applyFill="1" applyBorder="1" applyAlignment="1">
      <alignment wrapText="1"/>
      <protection/>
    </xf>
    <xf numFmtId="185" fontId="16" fillId="33" borderId="11" xfId="65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1" fontId="4" fillId="36" borderId="0" xfId="0" applyNumberFormat="1" applyFont="1" applyFill="1" applyAlignment="1">
      <alignment horizontal="center" vertical="center" wrapText="1"/>
    </xf>
    <xf numFmtId="41" fontId="4" fillId="36" borderId="0" xfId="0" applyNumberFormat="1" applyFont="1" applyFill="1" applyAlignment="1">
      <alignment/>
    </xf>
    <xf numFmtId="0" fontId="14" fillId="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3" fontId="22" fillId="32" borderId="11" xfId="0" applyNumberFormat="1" applyFont="1" applyFill="1" applyBorder="1" applyAlignment="1">
      <alignment/>
    </xf>
    <xf numFmtId="9" fontId="24" fillId="32" borderId="11" xfId="65" applyNumberFormat="1" applyFont="1" applyFill="1" applyBorder="1" applyAlignment="1">
      <alignment wrapText="1"/>
      <protection/>
    </xf>
    <xf numFmtId="3" fontId="16" fillId="32" borderId="11" xfId="65" applyNumberFormat="1" applyFont="1" applyFill="1" applyBorder="1" applyAlignment="1">
      <alignment wrapText="1"/>
      <protection/>
    </xf>
    <xf numFmtId="9" fontId="24" fillId="32" borderId="11" xfId="65" applyNumberFormat="1" applyFont="1" applyFill="1" applyBorder="1" applyAlignment="1">
      <alignment wrapText="1"/>
      <protection/>
    </xf>
    <xf numFmtId="185" fontId="16" fillId="32" borderId="11" xfId="65" applyNumberFormat="1" applyFont="1" applyFill="1" applyBorder="1" applyAlignment="1">
      <alignment horizontal="center" wrapText="1"/>
      <protection/>
    </xf>
    <xf numFmtId="169" fontId="24" fillId="32" borderId="11" xfId="65" applyNumberFormat="1" applyFont="1" applyFill="1" applyBorder="1" applyAlignment="1">
      <alignment wrapText="1"/>
      <protection/>
    </xf>
    <xf numFmtId="0" fontId="14" fillId="32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180" fontId="27" fillId="33" borderId="11" xfId="0" applyNumberFormat="1" applyFont="1" applyFill="1" applyBorder="1" applyAlignment="1">
      <alignment vertical="center" wrapText="1"/>
    </xf>
    <xf numFmtId="0" fontId="27" fillId="33" borderId="11" xfId="0" applyNumberFormat="1" applyFont="1" applyFill="1" applyBorder="1" applyAlignment="1">
      <alignment vertical="center" wrapText="1"/>
    </xf>
    <xf numFmtId="180" fontId="27" fillId="32" borderId="11" xfId="0" applyNumberFormat="1" applyFont="1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/>
      <protection hidden="1"/>
    </xf>
    <xf numFmtId="0" fontId="14" fillId="33" borderId="11" xfId="64" applyFont="1" applyFill="1" applyBorder="1" applyProtection="1">
      <alignment/>
      <protection hidden="1"/>
    </xf>
    <xf numFmtId="0" fontId="14" fillId="32" borderId="11" xfId="64" applyFont="1" applyFill="1" applyBorder="1" applyProtection="1">
      <alignment/>
      <protection hidden="1"/>
    </xf>
    <xf numFmtId="180" fontId="0" fillId="33" borderId="11" xfId="0" applyNumberFormat="1" applyFill="1" applyBorder="1" applyAlignment="1">
      <alignment horizontal="center" vertical="center" wrapText="1"/>
    </xf>
    <xf numFmtId="41" fontId="0" fillId="33" borderId="11" xfId="0" applyNumberFormat="1" applyFill="1" applyBorder="1" applyAlignment="1">
      <alignment/>
    </xf>
    <xf numFmtId="41" fontId="22" fillId="32" borderId="11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41" fontId="0" fillId="34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/>
    </xf>
    <xf numFmtId="0" fontId="34" fillId="0" borderId="0" xfId="40" applyFont="1" applyFill="1" applyBorder="1">
      <alignment/>
      <protection/>
    </xf>
    <xf numFmtId="0" fontId="10" fillId="0" borderId="0" xfId="40" applyFont="1" applyFill="1" applyBorder="1" applyAlignment="1">
      <alignment horizontal="center"/>
      <protection/>
    </xf>
    <xf numFmtId="0" fontId="34" fillId="0" borderId="0" xfId="40" applyFont="1" applyFill="1" applyBorder="1" applyAlignment="1">
      <alignment horizontal="center" vertical="center" wrapText="1"/>
      <protection/>
    </xf>
    <xf numFmtId="0" fontId="34" fillId="0" borderId="11" xfId="4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/>
    </xf>
    <xf numFmtId="0" fontId="9" fillId="0" borderId="11" xfId="41" applyFont="1" applyFill="1" applyBorder="1">
      <alignment/>
      <protection/>
    </xf>
    <xf numFmtId="0" fontId="11" fillId="0" borderId="11" xfId="41" applyFont="1" applyFill="1" applyBorder="1">
      <alignment/>
      <protection/>
    </xf>
    <xf numFmtId="3" fontId="34" fillId="33" borderId="11" xfId="40" applyNumberFormat="1" applyFont="1" applyFill="1" applyBorder="1" applyAlignment="1">
      <alignment horizontal="right" vertical="center" wrapText="1"/>
      <protection/>
    </xf>
    <xf numFmtId="3" fontId="34" fillId="32" borderId="11" xfId="40" applyNumberFormat="1" applyFont="1" applyFill="1" applyBorder="1" applyAlignment="1">
      <alignment horizontal="right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4" fillId="33" borderId="11" xfId="39" applyFont="1" applyFill="1" applyBorder="1" applyAlignment="1">
      <alignment horizontal="center" vertical="center" wrapText="1"/>
      <protection/>
    </xf>
    <xf numFmtId="3" fontId="34" fillId="32" borderId="11" xfId="40" applyNumberFormat="1" applyFont="1" applyFill="1" applyBorder="1">
      <alignment/>
      <protection/>
    </xf>
    <xf numFmtId="3" fontId="34" fillId="33" borderId="11" xfId="40" applyNumberFormat="1" applyFont="1" applyFill="1" applyBorder="1">
      <alignment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3" fillId="0" borderId="11" xfId="40" applyFont="1" applyFill="1" applyBorder="1" applyAlignment="1">
      <alignment horizontal="center"/>
      <protection/>
    </xf>
    <xf numFmtId="0" fontId="34" fillId="33" borderId="11" xfId="40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/>
    </xf>
    <xf numFmtId="176" fontId="14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0" fontId="27" fillId="34" borderId="11" xfId="0" applyNumberFormat="1" applyFont="1" applyFill="1" applyBorder="1" applyAlignment="1">
      <alignment vertical="center" wrapText="1"/>
    </xf>
    <xf numFmtId="0" fontId="14" fillId="37" borderId="11" xfId="0" applyFont="1" applyFill="1" applyBorder="1" applyAlignment="1">
      <alignment vertical="center" wrapText="1"/>
    </xf>
    <xf numFmtId="180" fontId="27" fillId="34" borderId="11" xfId="0" applyNumberFormat="1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41" fontId="25" fillId="36" borderId="0" xfId="0" applyNumberFormat="1" applyFont="1" applyFill="1" applyAlignment="1">
      <alignment/>
    </xf>
    <xf numFmtId="0" fontId="36" fillId="0" borderId="0" xfId="0" applyFont="1" applyFill="1" applyAlignment="1">
      <alignment vertical="center" wrapText="1"/>
    </xf>
    <xf numFmtId="180" fontId="22" fillId="0" borderId="11" xfId="0" applyNumberFormat="1" applyFont="1" applyFill="1" applyBorder="1" applyAlignment="1">
      <alignment/>
    </xf>
    <xf numFmtId="180" fontId="22" fillId="32" borderId="11" xfId="0" applyNumberFormat="1" applyFont="1" applyFill="1" applyBorder="1" applyAlignment="1">
      <alignment/>
    </xf>
    <xf numFmtId="41" fontId="0" fillId="33" borderId="11" xfId="0" applyNumberFormat="1" applyFill="1" applyBorder="1" applyAlignment="1">
      <alignment horizontal="center" vertical="center" wrapText="1"/>
    </xf>
    <xf numFmtId="179" fontId="16" fillId="33" borderId="14" xfId="65" applyNumberFormat="1" applyFont="1" applyFill="1" applyBorder="1" applyAlignment="1">
      <alignment wrapText="1"/>
      <protection/>
    </xf>
    <xf numFmtId="3" fontId="14" fillId="0" borderId="11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right"/>
    </xf>
    <xf numFmtId="41" fontId="4" fillId="0" borderId="11" xfId="0" applyNumberFormat="1" applyFont="1" applyBorder="1" applyAlignment="1">
      <alignment horizontal="center" vertical="center" wrapText="1"/>
    </xf>
    <xf numFmtId="41" fontId="4" fillId="33" borderId="11" xfId="0" applyNumberFormat="1" applyFont="1" applyFill="1" applyBorder="1" applyAlignment="1">
      <alignment horizontal="center" vertical="center" wrapText="1"/>
    </xf>
    <xf numFmtId="0" fontId="10" fillId="33" borderId="11" xfId="65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10" fillId="35" borderId="11" xfId="65" applyFont="1" applyFill="1" applyBorder="1" applyAlignment="1">
      <alignment horizontal="center" vertical="center" wrapText="1"/>
      <protection/>
    </xf>
    <xf numFmtId="0" fontId="10" fillId="33" borderId="14" xfId="65" applyFont="1" applyFill="1" applyBorder="1" applyAlignment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43" fontId="10" fillId="0" borderId="11" xfId="65" applyNumberFormat="1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 horizontal="center"/>
    </xf>
    <xf numFmtId="0" fontId="14" fillId="34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33" borderId="11" xfId="0" applyFill="1" applyBorder="1" applyAlignment="1">
      <alignment wrapText="1"/>
    </xf>
    <xf numFmtId="0" fontId="12" fillId="34" borderId="11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 wrapText="1"/>
    </xf>
    <xf numFmtId="43" fontId="0" fillId="32" borderId="11" xfId="0" applyNumberFormat="1" applyFill="1" applyBorder="1" applyAlignment="1">
      <alignment horizontal="center" vertical="center" wrapText="1"/>
    </xf>
    <xf numFmtId="3" fontId="10" fillId="33" borderId="12" xfId="40" applyNumberFormat="1" applyFont="1" applyFill="1" applyBorder="1" applyAlignment="1">
      <alignment horizontal="center" vertical="center" wrapText="1"/>
      <protection/>
    </xf>
    <xf numFmtId="3" fontId="10" fillId="33" borderId="13" xfId="40" applyNumberFormat="1" applyFont="1" applyFill="1" applyBorder="1" applyAlignment="1">
      <alignment horizontal="center" vertical="center" wrapText="1"/>
      <protection/>
    </xf>
    <xf numFmtId="3" fontId="10" fillId="33" borderId="18" xfId="40" applyNumberFormat="1" applyFont="1" applyFill="1" applyBorder="1" applyAlignment="1">
      <alignment horizontal="center" vertical="center" wrapText="1"/>
      <protection/>
    </xf>
    <xf numFmtId="0" fontId="10" fillId="33" borderId="14" xfId="40" applyFont="1" applyFill="1" applyBorder="1" applyAlignment="1">
      <alignment horizontal="center" vertical="center" wrapText="1"/>
      <protection/>
    </xf>
    <xf numFmtId="0" fontId="10" fillId="33" borderId="17" xfId="40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3" fillId="0" borderId="19" xfId="40" applyFont="1" applyFill="1" applyBorder="1" applyAlignment="1">
      <alignment horizontal="center" wrapText="1"/>
      <protection/>
    </xf>
    <xf numFmtId="0" fontId="33" fillId="0" borderId="0" xfId="40" applyFont="1" applyFill="1" applyBorder="1" applyAlignment="1">
      <alignment horizont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8" xfId="40" applyFont="1" applyFill="1" applyBorder="1" applyAlignment="1">
      <alignment horizontal="center" vertic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8" xfId="40" applyFont="1" applyFill="1" applyBorder="1" applyAlignment="1">
      <alignment horizontal="center" vertical="center" wrapText="1"/>
      <protection/>
    </xf>
    <xf numFmtId="0" fontId="10" fillId="33" borderId="12" xfId="39" applyFont="1" applyFill="1" applyBorder="1" applyAlignment="1">
      <alignment horizontal="center" vertical="center" wrapText="1"/>
      <protection/>
    </xf>
    <xf numFmtId="0" fontId="10" fillId="33" borderId="13" xfId="39" applyFont="1" applyFill="1" applyBorder="1" applyAlignment="1">
      <alignment horizontal="center" vertical="center" wrapText="1"/>
      <protection/>
    </xf>
    <xf numFmtId="0" fontId="10" fillId="33" borderId="18" xfId="39" applyFont="1" applyFill="1" applyBorder="1" applyAlignment="1">
      <alignment horizontal="center" vertical="center" wrapText="1"/>
      <protection/>
    </xf>
    <xf numFmtId="0" fontId="35" fillId="0" borderId="19" xfId="40" applyFont="1" applyFill="1" applyBorder="1" applyAlignment="1">
      <alignment horizontal="center" wrapText="1"/>
      <protection/>
    </xf>
    <xf numFmtId="0" fontId="35" fillId="0" borderId="0" xfId="40" applyFont="1" applyFill="1" applyBorder="1" applyAlignment="1">
      <alignment horizont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5;&#1072;%20&#1089;&#1077;&#1088;&#1074;&#1077;&#1088;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6">
          <cell r="A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13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7" sqref="L7"/>
    </sheetView>
  </sheetViews>
  <sheetFormatPr defaultColWidth="9.125" defaultRowHeight="12.75"/>
  <cols>
    <col min="1" max="1" width="5.00390625" style="3" customWidth="1"/>
    <col min="2" max="2" width="20.50390625" style="50" customWidth="1"/>
    <col min="3" max="3" width="12.375" style="20" customWidth="1"/>
    <col min="4" max="4" width="10.625" style="24" customWidth="1"/>
    <col min="5" max="5" width="9.375" style="24" customWidth="1"/>
    <col min="6" max="6" width="13.50390625" style="24" customWidth="1"/>
    <col min="7" max="7" width="13.00390625" style="24" customWidth="1"/>
    <col min="8" max="8" width="13.00390625" style="4" customWidth="1"/>
    <col min="9" max="9" width="9.875" style="4" customWidth="1"/>
    <col min="10" max="10" width="13.875" style="25" customWidth="1"/>
    <col min="11" max="11" width="11.00390625" style="10" customWidth="1"/>
    <col min="12" max="12" width="10.375" style="4" customWidth="1"/>
    <col min="13" max="13" width="9.50390625" style="4" customWidth="1"/>
    <col min="14" max="14" width="13.50390625" style="24" customWidth="1"/>
    <col min="15" max="15" width="12.00390625" style="4" customWidth="1"/>
    <col min="16" max="16" width="11.375" style="24" customWidth="1"/>
    <col min="17" max="17" width="10.50390625" style="11" customWidth="1"/>
    <col min="18" max="16384" width="9.125" style="5" customWidth="1"/>
  </cols>
  <sheetData>
    <row r="1" spans="16:17" ht="15.75">
      <c r="P1" s="123"/>
      <c r="Q1" s="123"/>
    </row>
    <row r="2" spans="2:17" s="3" customFormat="1" ht="44.25" customHeight="1">
      <c r="B2" s="49"/>
      <c r="C2" s="115" t="s">
        <v>92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s="3" customFormat="1" ht="12.75" customHeight="1">
      <c r="A3" s="112"/>
      <c r="B3" s="113" t="s">
        <v>37</v>
      </c>
      <c r="C3" s="113" t="s">
        <v>82</v>
      </c>
      <c r="D3" s="118" t="s">
        <v>5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s="3" customFormat="1" ht="12.75" customHeight="1">
      <c r="A4" s="112"/>
      <c r="B4" s="113"/>
      <c r="C4" s="113"/>
      <c r="D4" s="120" t="s">
        <v>4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2" t="s">
        <v>34</v>
      </c>
    </row>
    <row r="5" spans="1:17" s="3" customFormat="1" ht="15" customHeight="1">
      <c r="A5" s="112"/>
      <c r="B5" s="113"/>
      <c r="C5" s="113"/>
      <c r="D5" s="114" t="s">
        <v>3</v>
      </c>
      <c r="E5" s="114"/>
      <c r="F5" s="114"/>
      <c r="G5" s="114"/>
      <c r="H5" s="116" t="s">
        <v>38</v>
      </c>
      <c r="I5" s="116"/>
      <c r="J5" s="116"/>
      <c r="K5" s="116"/>
      <c r="L5" s="114" t="s">
        <v>39</v>
      </c>
      <c r="M5" s="114"/>
      <c r="N5" s="114"/>
      <c r="O5" s="114"/>
      <c r="P5" s="117" t="s">
        <v>1</v>
      </c>
      <c r="Q5" s="122"/>
    </row>
    <row r="6" spans="1:17" s="3" customFormat="1" ht="14.25" customHeight="1">
      <c r="A6" s="112"/>
      <c r="B6" s="113"/>
      <c r="C6" s="113"/>
      <c r="D6" s="114"/>
      <c r="E6" s="114"/>
      <c r="F6" s="114"/>
      <c r="G6" s="114"/>
      <c r="H6" s="116"/>
      <c r="I6" s="116"/>
      <c r="J6" s="116"/>
      <c r="K6" s="116"/>
      <c r="L6" s="114"/>
      <c r="M6" s="114"/>
      <c r="N6" s="114"/>
      <c r="O6" s="114"/>
      <c r="P6" s="117"/>
      <c r="Q6" s="122"/>
    </row>
    <row r="7" spans="1:17" ht="87" customHeight="1">
      <c r="A7" s="112"/>
      <c r="B7" s="113"/>
      <c r="C7" s="113"/>
      <c r="D7" s="21" t="s">
        <v>16</v>
      </c>
      <c r="E7" s="21" t="s">
        <v>12</v>
      </c>
      <c r="F7" s="21" t="s">
        <v>10</v>
      </c>
      <c r="G7" s="21" t="s">
        <v>6</v>
      </c>
      <c r="H7" s="39" t="s">
        <v>16</v>
      </c>
      <c r="I7" s="39" t="s">
        <v>8</v>
      </c>
      <c r="J7" s="40" t="s">
        <v>9</v>
      </c>
      <c r="K7" s="40" t="s">
        <v>0</v>
      </c>
      <c r="L7" s="21" t="s">
        <v>17</v>
      </c>
      <c r="M7" s="21" t="s">
        <v>11</v>
      </c>
      <c r="N7" s="21" t="s">
        <v>9</v>
      </c>
      <c r="O7" s="21" t="s">
        <v>0</v>
      </c>
      <c r="P7" s="117"/>
      <c r="Q7" s="122"/>
    </row>
    <row r="8" spans="1:17" s="7" customFormat="1" ht="17.25" customHeight="1">
      <c r="A8" s="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 t="s">
        <v>2</v>
      </c>
      <c r="H8" s="41">
        <v>7</v>
      </c>
      <c r="I8" s="41">
        <v>8</v>
      </c>
      <c r="J8" s="41">
        <v>9</v>
      </c>
      <c r="K8" s="41">
        <v>9</v>
      </c>
      <c r="L8" s="17">
        <v>10</v>
      </c>
      <c r="M8" s="17">
        <v>11</v>
      </c>
      <c r="N8" s="17">
        <v>13</v>
      </c>
      <c r="O8" s="17">
        <v>12</v>
      </c>
      <c r="P8" s="47">
        <v>13</v>
      </c>
      <c r="Q8" s="48">
        <v>14</v>
      </c>
    </row>
    <row r="9" spans="1:17" s="8" customFormat="1" ht="27.75" customHeight="1">
      <c r="A9" s="9"/>
      <c r="B9" s="28" t="s">
        <v>36</v>
      </c>
      <c r="C9" s="18">
        <f>SUM(C10:C11)</f>
        <v>1254</v>
      </c>
      <c r="D9" s="53">
        <v>45575</v>
      </c>
      <c r="E9" s="54">
        <v>0.02</v>
      </c>
      <c r="F9" s="26">
        <f>SUM(F10:F11)</f>
        <v>362831</v>
      </c>
      <c r="G9" s="26">
        <f>SUM(G10:G11)</f>
        <v>912</v>
      </c>
      <c r="H9" s="53">
        <v>18</v>
      </c>
      <c r="I9" s="56">
        <v>1</v>
      </c>
      <c r="J9" s="42">
        <f>SUM(J10:J11)</f>
        <v>44263</v>
      </c>
      <c r="K9" s="42">
        <f>SUM(K10:K11)</f>
        <v>18</v>
      </c>
      <c r="L9" s="58">
        <v>195</v>
      </c>
      <c r="M9" s="56">
        <v>1</v>
      </c>
      <c r="N9" s="26">
        <f>SUM(N10:N11)</f>
        <v>4416</v>
      </c>
      <c r="O9" s="26">
        <f>SUM(O10:O11)</f>
        <v>195</v>
      </c>
      <c r="P9" s="26">
        <f>SUM(P10:P11)</f>
        <v>1125</v>
      </c>
      <c r="Q9" s="26"/>
    </row>
    <row r="10" spans="1:17" s="2" customFormat="1" ht="14.25" customHeight="1">
      <c r="A10" s="1">
        <v>1</v>
      </c>
      <c r="B10" s="16" t="s">
        <v>79</v>
      </c>
      <c r="C10" s="19">
        <v>279</v>
      </c>
      <c r="D10" s="22"/>
      <c r="E10" s="22"/>
      <c r="F10" s="55">
        <v>134000</v>
      </c>
      <c r="G10" s="23">
        <f>$D$9*$E$9*F10/$F$9</f>
        <v>336.6</v>
      </c>
      <c r="H10" s="43"/>
      <c r="I10" s="43"/>
      <c r="J10" s="57">
        <v>3783</v>
      </c>
      <c r="K10" s="44">
        <v>2</v>
      </c>
      <c r="L10" s="22"/>
      <c r="M10" s="22"/>
      <c r="N10" s="55">
        <v>174</v>
      </c>
      <c r="O10" s="45">
        <v>8</v>
      </c>
      <c r="P10" s="109">
        <f>G10+K10+O10</f>
        <v>346.6</v>
      </c>
      <c r="Q10" s="106">
        <f>(P10/C10)/($P$9/$C$9)</f>
        <v>1.385</v>
      </c>
    </row>
    <row r="11" spans="1:17" s="2" customFormat="1" ht="14.25" customHeight="1">
      <c r="A11" s="1">
        <v>2</v>
      </c>
      <c r="B11" s="16" t="s">
        <v>80</v>
      </c>
      <c r="C11" s="19">
        <v>975</v>
      </c>
      <c r="D11" s="22"/>
      <c r="E11" s="22"/>
      <c r="F11" s="55">
        <v>228831</v>
      </c>
      <c r="G11" s="23">
        <f>$D$9*$E$9*F11/$F$9</f>
        <v>574.9</v>
      </c>
      <c r="H11" s="43"/>
      <c r="I11" s="43"/>
      <c r="J11" s="57">
        <v>40480</v>
      </c>
      <c r="K11" s="44">
        <v>16</v>
      </c>
      <c r="L11" s="22"/>
      <c r="M11" s="22"/>
      <c r="N11" s="55">
        <v>4242</v>
      </c>
      <c r="O11" s="45">
        <v>187</v>
      </c>
      <c r="P11" s="109">
        <f>G11+K11+O11</f>
        <v>777.9</v>
      </c>
      <c r="Q11" s="106">
        <f>(P11/C11)/($P$9/$C$9)</f>
        <v>0.889</v>
      </c>
    </row>
    <row r="12" ht="12.75"/>
    <row r="13" ht="20.25">
      <c r="B13" s="104" t="s">
        <v>78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12">
    <mergeCell ref="P1:Q1"/>
    <mergeCell ref="B3:B7"/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</mergeCells>
  <printOptions horizontalCentered="1"/>
  <pageMargins left="0.1968503937007874" right="0.1968503937007874" top="0.17" bottom="0.4724409448818898" header="0.17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G31"/>
  <sheetViews>
    <sheetView view="pageBreakPreview" zoomScaleSheetLayoutView="100" zoomScalePageLayoutView="0" workbookViewId="0" topLeftCell="A1">
      <pane xSplit="3" ySplit="4" topLeftCell="D2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6" sqref="E26"/>
    </sheetView>
  </sheetViews>
  <sheetFormatPr defaultColWidth="9.125" defaultRowHeight="12.75"/>
  <cols>
    <col min="1" max="1" width="4.50390625" style="29" customWidth="1"/>
    <col min="2" max="2" width="16.875" style="29" customWidth="1"/>
    <col min="3" max="3" width="30.875" style="29" customWidth="1"/>
    <col min="4" max="4" width="46.50390625" style="29" customWidth="1"/>
    <col min="5" max="5" width="10.875" style="29" customWidth="1"/>
    <col min="6" max="6" width="19.125" style="29" customWidth="1"/>
    <col min="7" max="7" width="20.00390625" style="29" customWidth="1"/>
    <col min="8" max="16384" width="9.125" style="29" customWidth="1"/>
  </cols>
  <sheetData>
    <row r="2" spans="4:7" ht="38.25" customHeight="1">
      <c r="D2" s="30"/>
      <c r="E2" s="129" t="s">
        <v>42</v>
      </c>
      <c r="F2" s="129"/>
      <c r="G2" s="129"/>
    </row>
    <row r="3" spans="6:7" ht="18" customHeight="1">
      <c r="F3" s="60">
        <v>1</v>
      </c>
      <c r="G3" s="60">
        <v>2</v>
      </c>
    </row>
    <row r="4" spans="1:7" s="12" customFormat="1" ht="56.25" customHeight="1">
      <c r="A4" s="13" t="s">
        <v>13</v>
      </c>
      <c r="B4" s="13" t="s">
        <v>18</v>
      </c>
      <c r="C4" s="13" t="s">
        <v>19</v>
      </c>
      <c r="D4" s="13" t="s">
        <v>20</v>
      </c>
      <c r="E4" s="13" t="s">
        <v>21</v>
      </c>
      <c r="F4" s="61" t="str">
        <f>'РАСЧЕТ ИНП'!B10</f>
        <v>Зареченское</v>
      </c>
      <c r="G4" s="61" t="str">
        <f>'РАСЧЕТ ИНП'!B11</f>
        <v>Тупикское</v>
      </c>
    </row>
    <row r="5" spans="1:7" s="12" customFormat="1" ht="33" customHeight="1">
      <c r="A5" s="14"/>
      <c r="B5" s="14"/>
      <c r="C5" s="14"/>
      <c r="D5" s="61" t="s">
        <v>93</v>
      </c>
      <c r="E5" s="110">
        <f>SUM(F5:G5)</f>
        <v>1254</v>
      </c>
      <c r="F5" s="62">
        <f>'РАСЧЕТ ИНП'!C10</f>
        <v>279</v>
      </c>
      <c r="G5" s="62">
        <f>'РАСЧЕТ ИНП'!C11</f>
        <v>975</v>
      </c>
    </row>
    <row r="6" spans="1:7" s="12" customFormat="1" ht="61.5" customHeight="1">
      <c r="A6" s="127" t="s">
        <v>23</v>
      </c>
      <c r="B6" s="130" t="s">
        <v>22</v>
      </c>
      <c r="C6" s="132" t="s">
        <v>43</v>
      </c>
      <c r="D6" s="31" t="s">
        <v>45</v>
      </c>
      <c r="E6" s="13"/>
      <c r="F6" s="32">
        <f>1+F7</f>
        <v>2.5</v>
      </c>
      <c r="G6" s="32">
        <f>1+G7</f>
        <v>2.5</v>
      </c>
    </row>
    <row r="7" spans="1:7" s="12" customFormat="1" ht="66.75" customHeight="1">
      <c r="A7" s="128"/>
      <c r="B7" s="131"/>
      <c r="C7" s="133"/>
      <c r="D7" s="63" t="s">
        <v>44</v>
      </c>
      <c r="E7" s="34"/>
      <c r="F7" s="59">
        <v>1.5</v>
      </c>
      <c r="G7" s="59">
        <v>1.5</v>
      </c>
    </row>
    <row r="8" spans="1:7" ht="60" customHeight="1">
      <c r="A8" s="15"/>
      <c r="B8" s="124" t="s">
        <v>24</v>
      </c>
      <c r="C8" s="125" t="s">
        <v>77</v>
      </c>
      <c r="D8" s="31" t="s">
        <v>24</v>
      </c>
      <c r="E8" s="33"/>
      <c r="F8" s="102">
        <f>(F9*F12*F15*F18)/($E$9*$E$12*$E$15*$E$18)</f>
        <v>1.725</v>
      </c>
      <c r="G8" s="102">
        <f>(G9*G12*G15*G18)/($E$9*$E$12*$E$15*$E$18)</f>
        <v>0.471</v>
      </c>
    </row>
    <row r="9" spans="1:7" ht="60" customHeight="1">
      <c r="A9" s="15"/>
      <c r="B9" s="124"/>
      <c r="C9" s="126"/>
      <c r="D9" s="31" t="s">
        <v>46</v>
      </c>
      <c r="E9" s="103">
        <f>(SUM(F9:G9))/2</f>
        <v>1</v>
      </c>
      <c r="F9" s="100">
        <f>(0.6*F10+0.4*F11)/F10</f>
        <v>1</v>
      </c>
      <c r="G9" s="100">
        <f>(0.6*G10+0.4*G11)/G10</f>
        <v>1</v>
      </c>
    </row>
    <row r="10" spans="1:7" ht="60" customHeight="1">
      <c r="A10" s="15"/>
      <c r="B10" s="124"/>
      <c r="C10" s="126"/>
      <c r="D10" s="35" t="s">
        <v>47</v>
      </c>
      <c r="E10" s="33"/>
      <c r="F10" s="64">
        <f>F5</f>
        <v>279</v>
      </c>
      <c r="G10" s="64">
        <f>G5</f>
        <v>975</v>
      </c>
    </row>
    <row r="11" spans="1:7" ht="60" customHeight="1">
      <c r="A11" s="15"/>
      <c r="B11" s="124"/>
      <c r="C11" s="126"/>
      <c r="D11" s="35" t="s">
        <v>48</v>
      </c>
      <c r="E11" s="33"/>
      <c r="F11" s="66">
        <v>279</v>
      </c>
      <c r="G11" s="66">
        <v>975</v>
      </c>
    </row>
    <row r="12" spans="1:7" ht="60" customHeight="1">
      <c r="A12" s="15"/>
      <c r="B12" s="124"/>
      <c r="C12" s="126"/>
      <c r="D12" s="31" t="s">
        <v>49</v>
      </c>
      <c r="E12" s="103">
        <f>(SUM(F12:G12))/2</f>
        <v>1.5</v>
      </c>
      <c r="F12" s="102">
        <f>1+F13</f>
        <v>2</v>
      </c>
      <c r="G12" s="102">
        <f>1+G13</f>
        <v>1</v>
      </c>
    </row>
    <row r="13" spans="1:7" ht="102.75" customHeight="1">
      <c r="A13" s="15"/>
      <c r="B13" s="124"/>
      <c r="C13" s="126"/>
      <c r="D13" s="35" t="s">
        <v>50</v>
      </c>
      <c r="E13" s="33"/>
      <c r="F13" s="65">
        <f>F14/F5</f>
        <v>1</v>
      </c>
      <c r="G13" s="65">
        <f>G14/G5</f>
        <v>0</v>
      </c>
    </row>
    <row r="14" spans="1:7" ht="100.5" customHeight="1">
      <c r="A14" s="15"/>
      <c r="B14" s="124"/>
      <c r="C14" s="126"/>
      <c r="D14" s="35" t="s">
        <v>51</v>
      </c>
      <c r="E14" s="33"/>
      <c r="F14" s="66">
        <v>279</v>
      </c>
      <c r="G14" s="66"/>
    </row>
    <row r="15" spans="1:7" ht="74.25" customHeight="1">
      <c r="A15" s="15"/>
      <c r="B15" s="124"/>
      <c r="C15" s="126"/>
      <c r="D15" s="31" t="s">
        <v>73</v>
      </c>
      <c r="E15" s="103">
        <f>(SUM(F15:G15))/2</f>
        <v>1</v>
      </c>
      <c r="F15" s="102">
        <f>1+F16</f>
        <v>1</v>
      </c>
      <c r="G15" s="102">
        <f>1+G16</f>
        <v>1</v>
      </c>
    </row>
    <row r="16" spans="1:7" ht="74.25" customHeight="1">
      <c r="A16" s="15"/>
      <c r="B16" s="124"/>
      <c r="C16" s="126"/>
      <c r="D16" s="35" t="s">
        <v>74</v>
      </c>
      <c r="E16" s="33"/>
      <c r="F16" s="65">
        <f>F17/F5</f>
        <v>0</v>
      </c>
      <c r="G16" s="65">
        <f>G17/G5</f>
        <v>0</v>
      </c>
    </row>
    <row r="17" spans="1:7" ht="74.25" customHeight="1">
      <c r="A17" s="15"/>
      <c r="B17" s="124"/>
      <c r="C17" s="126"/>
      <c r="D17" s="35" t="s">
        <v>75</v>
      </c>
      <c r="E17" s="33"/>
      <c r="F17" s="66"/>
      <c r="G17" s="66"/>
    </row>
    <row r="18" spans="1:7" ht="100.5" customHeight="1">
      <c r="A18" s="15"/>
      <c r="B18" s="124"/>
      <c r="C18" s="126"/>
      <c r="D18" s="67" t="s">
        <v>53</v>
      </c>
      <c r="E18" s="101">
        <f>(SUM(F18:G18))/2</f>
        <v>1.7</v>
      </c>
      <c r="F18" s="102">
        <f>1+F19/$E$20+F21/$E$22</f>
        <v>2.2</v>
      </c>
      <c r="G18" s="102">
        <f>1+G19/$E$20+G21/$E$22</f>
        <v>1.2</v>
      </c>
    </row>
    <row r="19" spans="1:7" ht="100.5" customHeight="1">
      <c r="A19" s="15"/>
      <c r="B19" s="124"/>
      <c r="C19" s="126"/>
      <c r="D19" s="35" t="s">
        <v>52</v>
      </c>
      <c r="E19" s="33"/>
      <c r="F19" s="66">
        <v>7</v>
      </c>
      <c r="G19" s="66">
        <v>0</v>
      </c>
    </row>
    <row r="20" spans="1:7" ht="100.5" customHeight="1">
      <c r="A20" s="15"/>
      <c r="B20" s="124"/>
      <c r="C20" s="126"/>
      <c r="D20" s="35" t="s">
        <v>54</v>
      </c>
      <c r="E20" s="59">
        <v>7</v>
      </c>
      <c r="F20" s="64" t="s">
        <v>33</v>
      </c>
      <c r="G20" s="64" t="s">
        <v>33</v>
      </c>
    </row>
    <row r="21" spans="1:7" ht="50.25" customHeight="1">
      <c r="A21" s="15"/>
      <c r="B21" s="124"/>
      <c r="C21" s="126"/>
      <c r="D21" s="35" t="s">
        <v>76</v>
      </c>
      <c r="E21" s="33"/>
      <c r="F21" s="66">
        <v>1</v>
      </c>
      <c r="G21" s="66">
        <v>1</v>
      </c>
    </row>
    <row r="22" spans="1:7" ht="60.75" customHeight="1">
      <c r="A22" s="15"/>
      <c r="B22" s="124"/>
      <c r="C22" s="126"/>
      <c r="D22" s="35" t="s">
        <v>55</v>
      </c>
      <c r="E22" s="59">
        <v>5</v>
      </c>
      <c r="F22" s="64">
        <v>0</v>
      </c>
      <c r="G22" s="64">
        <v>0</v>
      </c>
    </row>
    <row r="24" spans="4:7" ht="39">
      <c r="D24" s="51" t="s">
        <v>40</v>
      </c>
      <c r="E24" s="59"/>
      <c r="F24" s="105"/>
      <c r="G24" s="105"/>
    </row>
    <row r="25" spans="4:7" ht="26.25">
      <c r="D25" s="51" t="s">
        <v>41</v>
      </c>
      <c r="E25" s="59">
        <v>19</v>
      </c>
      <c r="F25" s="105"/>
      <c r="G25" s="105"/>
    </row>
    <row r="26" spans="5:7" ht="12.75">
      <c r="E26" s="99"/>
      <c r="F26" s="98">
        <f>F6*$E$24+F8*$E$25</f>
        <v>32.775</v>
      </c>
      <c r="G26" s="98">
        <f>G6*$E$24+G8*$E$25</f>
        <v>8.949</v>
      </c>
    </row>
    <row r="27" spans="5:7" ht="12.75">
      <c r="E27" s="99" t="s">
        <v>14</v>
      </c>
      <c r="F27" s="98">
        <f>'РАСЧЕТ ИНП'!Q10</f>
        <v>1.385</v>
      </c>
      <c r="G27" s="98">
        <f>'РАСЧЕТ ИНП'!Q11</f>
        <v>0.889</v>
      </c>
    </row>
    <row r="28" spans="5:7" ht="12.75">
      <c r="E28" s="99" t="s">
        <v>26</v>
      </c>
      <c r="F28" s="98">
        <f>F27/F26</f>
        <v>0.042</v>
      </c>
      <c r="G28" s="98">
        <f>G27/G26</f>
        <v>0.099</v>
      </c>
    </row>
    <row r="29" spans="6:7" ht="12.75">
      <c r="F29" s="61">
        <v>1</v>
      </c>
      <c r="G29" s="61">
        <v>2</v>
      </c>
    </row>
    <row r="31" ht="20.25">
      <c r="C31" s="104" t="s">
        <v>78</v>
      </c>
    </row>
  </sheetData>
  <sheetProtection/>
  <mergeCells count="6">
    <mergeCell ref="B8:B22"/>
    <mergeCell ref="C8:C22"/>
    <mergeCell ref="A6:A7"/>
    <mergeCell ref="E2:G2"/>
    <mergeCell ref="B6:B7"/>
    <mergeCell ref="C6:C7"/>
  </mergeCells>
  <printOptions/>
  <pageMargins left="0.2" right="0.25" top="0.33" bottom="0.21" header="0.5" footer="0.5"/>
  <pageSetup fitToWidth="2" fitToHeight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K21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6" sqref="H16"/>
    </sheetView>
  </sheetViews>
  <sheetFormatPr defaultColWidth="9.00390625" defaultRowHeight="12.75"/>
  <cols>
    <col min="2" max="2" width="32.625" style="0" customWidth="1"/>
    <col min="3" max="3" width="18.625" style="0" customWidth="1"/>
    <col min="4" max="4" width="15.50390625" style="0" customWidth="1"/>
    <col min="5" max="5" width="11.375" style="0" customWidth="1"/>
    <col min="6" max="6" width="11.50390625" style="0" customWidth="1"/>
    <col min="7" max="7" width="11.375" style="0" customWidth="1"/>
    <col min="8" max="8" width="15.125" style="0" customWidth="1"/>
    <col min="9" max="9" width="13.50390625" style="27" customWidth="1"/>
    <col min="10" max="10" width="14.50390625" style="0" customWidth="1"/>
    <col min="11" max="11" width="15.375" style="0" customWidth="1"/>
  </cols>
  <sheetData>
    <row r="2" spans="2:11" ht="17.25">
      <c r="B2" s="136" t="s">
        <v>94</v>
      </c>
      <c r="C2" s="136"/>
      <c r="D2" s="136"/>
      <c r="E2" s="136"/>
      <c r="F2" s="136"/>
      <c r="G2" s="136"/>
      <c r="H2" s="136"/>
      <c r="I2" s="136"/>
      <c r="J2" s="136"/>
      <c r="K2" s="136"/>
    </row>
    <row r="4" spans="1:11" ht="12.75" customHeight="1">
      <c r="A4" s="134" t="s">
        <v>13</v>
      </c>
      <c r="B4" s="134" t="s">
        <v>29</v>
      </c>
      <c r="C4" s="52"/>
      <c r="D4" s="135" t="s">
        <v>27</v>
      </c>
      <c r="E4" s="135"/>
      <c r="F4" s="135"/>
      <c r="G4" s="135"/>
      <c r="H4" s="135"/>
      <c r="I4" s="135"/>
      <c r="J4" s="76" t="s">
        <v>28</v>
      </c>
      <c r="K4" s="134" t="s">
        <v>64</v>
      </c>
    </row>
    <row r="5" spans="1:11" ht="12.75" customHeight="1">
      <c r="A5" s="134"/>
      <c r="B5" s="134"/>
      <c r="C5" s="134" t="s">
        <v>95</v>
      </c>
      <c r="D5" s="134" t="s">
        <v>15</v>
      </c>
      <c r="E5" s="134" t="s">
        <v>30</v>
      </c>
      <c r="F5" s="134" t="s">
        <v>31</v>
      </c>
      <c r="G5" s="134" t="s">
        <v>25</v>
      </c>
      <c r="H5" s="134" t="s">
        <v>32</v>
      </c>
      <c r="I5" s="134" t="s">
        <v>57</v>
      </c>
      <c r="J5" s="134" t="s">
        <v>58</v>
      </c>
      <c r="K5" s="134"/>
    </row>
    <row r="6" spans="1:11" ht="3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2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12.7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2.75">
      <c r="A9" s="36">
        <v>1</v>
      </c>
      <c r="B9" s="36">
        <v>2</v>
      </c>
      <c r="C9" s="36">
        <v>2</v>
      </c>
      <c r="D9" s="36">
        <v>3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</row>
    <row r="10" spans="1:11" ht="12.75">
      <c r="A10" s="68">
        <v>1</v>
      </c>
      <c r="B10" s="69" t="str">
        <f>'РАСЧЕТ ИНП'!B10</f>
        <v>Зареченское</v>
      </c>
      <c r="C10" s="70">
        <v>361.7</v>
      </c>
      <c r="D10" s="37">
        <f>'РАСЧЕТ ИНП'!C10</f>
        <v>279</v>
      </c>
      <c r="E10" s="142">
        <v>1</v>
      </c>
      <c r="F10" s="71">
        <f>'РАСЧЕТ ИБР'!F28</f>
        <v>0.042</v>
      </c>
      <c r="G10" s="71">
        <f>'РАСЧЕТ ИБР'!F26</f>
        <v>32.775</v>
      </c>
      <c r="H10" s="37">
        <f>($C$12/$D$12)*($E$10-F10)*G10*D10</f>
        <v>8359.9</v>
      </c>
      <c r="I10" s="108">
        <f>$C$14*H10/$H$12</f>
        <v>1562</v>
      </c>
      <c r="J10" s="72">
        <f>$J$12/$D$12*D10</f>
        <v>38</v>
      </c>
      <c r="K10" s="72">
        <f>I10+J10</f>
        <v>1600</v>
      </c>
    </row>
    <row r="11" spans="1:11" ht="12.75">
      <c r="A11" s="68">
        <v>2</v>
      </c>
      <c r="B11" s="69" t="str">
        <f>'РАСЧЕТ ИНП'!B11</f>
        <v>Тупикское</v>
      </c>
      <c r="C11" s="70">
        <v>835</v>
      </c>
      <c r="D11" s="37">
        <f>'РАСЧЕТ ИНП'!C11</f>
        <v>975</v>
      </c>
      <c r="E11" s="142"/>
      <c r="F11" s="71">
        <f>'РАСЧЕТ ИБР'!G28</f>
        <v>0.099</v>
      </c>
      <c r="G11" s="71">
        <f>'РАСЧЕТ ИБР'!G26</f>
        <v>8.949</v>
      </c>
      <c r="H11" s="37">
        <f>($C$12/$D$12)*($E$10-F11)*G11*D11</f>
        <v>7502.3</v>
      </c>
      <c r="I11" s="108">
        <f>$C$14*H11/$H$12</f>
        <v>1402</v>
      </c>
      <c r="J11" s="72">
        <f>$J$12/$D$12*D11</f>
        <v>134</v>
      </c>
      <c r="K11" s="72">
        <f>I11+J11</f>
        <v>1536</v>
      </c>
    </row>
    <row r="12" spans="1:11" ht="12.75">
      <c r="A12" s="68"/>
      <c r="B12" s="69" t="s">
        <v>56</v>
      </c>
      <c r="C12" s="69">
        <f>SUM(C10:C11)</f>
        <v>1196.7</v>
      </c>
      <c r="D12" s="69">
        <f>SUM(D10:D11)</f>
        <v>1254</v>
      </c>
      <c r="E12" s="142"/>
      <c r="F12" s="71"/>
      <c r="G12" s="71"/>
      <c r="H12" s="37">
        <f>SUM(H10:H11)</f>
        <v>15862.2</v>
      </c>
      <c r="I12" s="108">
        <f>SUM(I10:I11)</f>
        <v>2964</v>
      </c>
      <c r="J12" s="72">
        <v>172</v>
      </c>
      <c r="K12" s="72">
        <f>SUM(K10:K11)</f>
        <v>3136</v>
      </c>
    </row>
    <row r="13" spans="1:6" ht="12.75">
      <c r="A13" t="s">
        <v>33</v>
      </c>
      <c r="F13" s="79"/>
    </row>
    <row r="14" spans="1:8" ht="21.75" customHeight="1">
      <c r="A14" s="141" t="s">
        <v>59</v>
      </c>
      <c r="B14" s="141"/>
      <c r="C14" s="18">
        <f>C15*C16-C17</f>
        <v>2964</v>
      </c>
      <c r="E14" s="78"/>
      <c r="F14" s="79"/>
      <c r="G14" s="77"/>
      <c r="H14" s="80"/>
    </row>
    <row r="15" spans="1:8" ht="31.5" customHeight="1">
      <c r="A15" s="137" t="s">
        <v>60</v>
      </c>
      <c r="B15" s="137"/>
      <c r="C15" s="73">
        <v>88535</v>
      </c>
      <c r="D15" t="s">
        <v>96</v>
      </c>
      <c r="E15" s="77"/>
      <c r="F15" s="79"/>
      <c r="G15" s="77"/>
      <c r="H15" s="80"/>
    </row>
    <row r="16" spans="1:8" ht="45" customHeight="1">
      <c r="A16" s="137" t="s">
        <v>61</v>
      </c>
      <c r="B16" s="137"/>
      <c r="C16" s="107">
        <v>0.047</v>
      </c>
      <c r="D16" t="s">
        <v>101</v>
      </c>
      <c r="E16" s="77"/>
      <c r="F16" s="79"/>
      <c r="G16" s="77"/>
      <c r="H16" s="80"/>
    </row>
    <row r="17" spans="1:8" ht="50.25" customHeight="1">
      <c r="A17" s="137" t="s">
        <v>81</v>
      </c>
      <c r="B17" s="137"/>
      <c r="C17" s="72">
        <f>C12</f>
        <v>1197</v>
      </c>
      <c r="E17" s="46"/>
      <c r="H17" s="38">
        <f>H16+H15+H14</f>
        <v>0</v>
      </c>
    </row>
    <row r="18" spans="1:5" ht="12.75">
      <c r="A18" s="138" t="s">
        <v>62</v>
      </c>
      <c r="B18" s="138"/>
      <c r="C18" s="111">
        <v>172</v>
      </c>
      <c r="E18" s="46"/>
    </row>
    <row r="19" spans="1:3" ht="12.75">
      <c r="A19" s="139" t="s">
        <v>63</v>
      </c>
      <c r="B19" s="140"/>
      <c r="C19" s="75">
        <f>C18+C14</f>
        <v>3136</v>
      </c>
    </row>
    <row r="21" ht="20.25">
      <c r="B21" s="104" t="s">
        <v>78</v>
      </c>
    </row>
  </sheetData>
  <sheetProtection/>
  <mergeCells count="20">
    <mergeCell ref="B2:K2"/>
    <mergeCell ref="A17:B17"/>
    <mergeCell ref="A18:B18"/>
    <mergeCell ref="A19:B19"/>
    <mergeCell ref="K4:K8"/>
    <mergeCell ref="J5:J8"/>
    <mergeCell ref="A14:B14"/>
    <mergeCell ref="A15:B15"/>
    <mergeCell ref="A16:B16"/>
    <mergeCell ref="E10:E12"/>
    <mergeCell ref="A4:A8"/>
    <mergeCell ref="D4:I4"/>
    <mergeCell ref="C5:C8"/>
    <mergeCell ref="D5:D8"/>
    <mergeCell ref="E5:E8"/>
    <mergeCell ref="F5:F8"/>
    <mergeCell ref="H5:H8"/>
    <mergeCell ref="I5:I8"/>
    <mergeCell ref="G5:G8"/>
    <mergeCell ref="B4:B8"/>
  </mergeCells>
  <printOptions/>
  <pageMargins left="0.31" right="0.19" top="0.48" bottom="0.36" header="0.5" footer="0.5"/>
  <pageSetup fitToWidth="2" horizontalDpi="600" verticalDpi="600" orientation="landscape" paperSize="9" scale="60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view="pageBreakPreview" zoomScaleSheetLayoutView="100" zoomScalePageLayoutView="0" workbookViewId="0" topLeftCell="A1">
      <selection activeCell="J9" sqref="J9"/>
    </sheetView>
  </sheetViews>
  <sheetFormatPr defaultColWidth="9.125" defaultRowHeight="12.75"/>
  <cols>
    <col min="1" max="1" width="6.875" style="81" customWidth="1"/>
    <col min="2" max="2" width="14.50390625" style="81" customWidth="1"/>
    <col min="3" max="6" width="15.625" style="81" customWidth="1"/>
    <col min="7" max="7" width="14.00390625" style="81" customWidth="1"/>
    <col min="8" max="8" width="12.75390625" style="0" customWidth="1"/>
    <col min="9" max="9" width="12.625" style="81" customWidth="1"/>
    <col min="10" max="10" width="14.875" style="81" customWidth="1"/>
    <col min="11" max="16384" width="9.125" style="81" customWidth="1"/>
  </cols>
  <sheetData>
    <row r="1" spans="1:10" ht="44.25" customHeight="1">
      <c r="A1" s="160" t="s">
        <v>97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7" ht="15">
      <c r="A2" s="82"/>
      <c r="B2" s="95">
        <v>2019</v>
      </c>
      <c r="C2" s="82"/>
      <c r="D2" s="82"/>
      <c r="E2" s="82"/>
      <c r="F2" s="82"/>
      <c r="G2" s="82"/>
    </row>
    <row r="3" spans="1:7" ht="12.75">
      <c r="A3" s="82"/>
      <c r="B3" s="82"/>
      <c r="C3" s="82"/>
      <c r="D3" s="82"/>
      <c r="E3" s="82"/>
      <c r="F3" s="82"/>
      <c r="G3" s="82"/>
    </row>
    <row r="4" spans="1:10" ht="12.75" customHeight="1">
      <c r="A4" s="151" t="s">
        <v>7</v>
      </c>
      <c r="B4" s="157" t="s">
        <v>65</v>
      </c>
      <c r="C4" s="154" t="s">
        <v>84</v>
      </c>
      <c r="D4" s="146" t="s">
        <v>66</v>
      </c>
      <c r="E4" s="147"/>
      <c r="F4" s="154" t="s">
        <v>98</v>
      </c>
      <c r="G4" s="148" t="s">
        <v>86</v>
      </c>
      <c r="H4" s="143" t="s">
        <v>99</v>
      </c>
      <c r="I4" s="143" t="s">
        <v>100</v>
      </c>
      <c r="J4" s="143" t="s">
        <v>67</v>
      </c>
    </row>
    <row r="5" spans="1:10" ht="23.25" customHeight="1">
      <c r="A5" s="152"/>
      <c r="B5" s="158"/>
      <c r="C5" s="155"/>
      <c r="D5" s="148" t="s">
        <v>85</v>
      </c>
      <c r="E5" s="148" t="s">
        <v>69</v>
      </c>
      <c r="F5" s="155"/>
      <c r="G5" s="148"/>
      <c r="H5" s="144"/>
      <c r="I5" s="144"/>
      <c r="J5" s="144"/>
    </row>
    <row r="6" spans="1:10" s="83" customFormat="1" ht="39" customHeight="1">
      <c r="A6" s="153"/>
      <c r="B6" s="159"/>
      <c r="C6" s="156"/>
      <c r="D6" s="148"/>
      <c r="E6" s="148"/>
      <c r="F6" s="156"/>
      <c r="G6" s="148"/>
      <c r="H6" s="145"/>
      <c r="I6" s="145"/>
      <c r="J6" s="145"/>
    </row>
    <row r="7" spans="1:10" s="83" customFormat="1" ht="12.75">
      <c r="A7" s="96"/>
      <c r="C7" s="91">
        <v>1</v>
      </c>
      <c r="D7" s="91" t="s">
        <v>35</v>
      </c>
      <c r="E7" s="91" t="s">
        <v>70</v>
      </c>
      <c r="F7" s="90">
        <v>2</v>
      </c>
      <c r="G7" s="90" t="s">
        <v>71</v>
      </c>
      <c r="H7" s="94">
        <v>4</v>
      </c>
      <c r="I7" s="94">
        <v>5</v>
      </c>
      <c r="J7" s="94" t="s">
        <v>72</v>
      </c>
    </row>
    <row r="8" spans="1:10" ht="12.75">
      <c r="A8" s="97">
        <f>'[1]Данные'!A5</f>
        <v>1</v>
      </c>
      <c r="B8" s="86" t="str">
        <f>'РАСЧЕТ ИНП'!B10</f>
        <v>Зареченское</v>
      </c>
      <c r="C8" s="88">
        <f>D8+E8</f>
        <v>1168</v>
      </c>
      <c r="D8" s="89">
        <v>1134</v>
      </c>
      <c r="E8" s="89">
        <v>34</v>
      </c>
      <c r="F8" s="89">
        <v>523</v>
      </c>
      <c r="G8" s="88">
        <f>C8+F8</f>
        <v>1691</v>
      </c>
      <c r="H8" s="74">
        <v>1421.6</v>
      </c>
      <c r="I8" s="92">
        <v>7</v>
      </c>
      <c r="J8" s="93">
        <f>G8-H8-I8</f>
        <v>262</v>
      </c>
    </row>
    <row r="9" spans="1:10" ht="12.75">
      <c r="A9" s="97">
        <f>'[1]Данные'!A6</f>
        <v>2</v>
      </c>
      <c r="B9" s="86" t="str">
        <f>'РАСЧЕТ ИНП'!B11</f>
        <v>Тупикское</v>
      </c>
      <c r="C9" s="88">
        <f>D9+E9</f>
        <v>1224</v>
      </c>
      <c r="D9" s="89">
        <v>1087</v>
      </c>
      <c r="E9" s="89">
        <v>137</v>
      </c>
      <c r="F9" s="89">
        <v>609</v>
      </c>
      <c r="G9" s="88">
        <f>C9+F9</f>
        <v>1833</v>
      </c>
      <c r="H9" s="74">
        <v>1359.7</v>
      </c>
      <c r="I9" s="92">
        <v>8</v>
      </c>
      <c r="J9" s="93">
        <f>G9-H9-I9</f>
        <v>465</v>
      </c>
    </row>
    <row r="10" spans="1:10" ht="12.75">
      <c r="A10" s="97"/>
      <c r="B10" s="87" t="s">
        <v>68</v>
      </c>
      <c r="C10" s="88">
        <f aca="true" t="shared" si="0" ref="C10:J10">SUM(C8:C9)</f>
        <v>2392</v>
      </c>
      <c r="D10" s="88">
        <f t="shared" si="0"/>
        <v>2221</v>
      </c>
      <c r="E10" s="88">
        <f t="shared" si="0"/>
        <v>171</v>
      </c>
      <c r="F10" s="88">
        <f t="shared" si="0"/>
        <v>1132</v>
      </c>
      <c r="G10" s="88">
        <f t="shared" si="0"/>
        <v>3524</v>
      </c>
      <c r="H10" s="88">
        <f t="shared" si="0"/>
        <v>2781</v>
      </c>
      <c r="I10" s="88">
        <f t="shared" si="0"/>
        <v>15</v>
      </c>
      <c r="J10" s="88">
        <f t="shared" si="0"/>
        <v>727</v>
      </c>
    </row>
    <row r="13" spans="1:10" ht="15">
      <c r="A13" s="149"/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7" ht="15">
      <c r="A14" s="82"/>
      <c r="B14" s="95">
        <v>2020</v>
      </c>
      <c r="C14" s="82"/>
      <c r="D14" s="82"/>
      <c r="E14" s="82"/>
      <c r="F14" s="82"/>
      <c r="G14" s="82"/>
    </row>
    <row r="15" spans="1:7" ht="12.75">
      <c r="A15" s="82"/>
      <c r="B15" s="82"/>
      <c r="C15" s="82"/>
      <c r="D15" s="82"/>
      <c r="E15" s="82"/>
      <c r="F15" s="82"/>
      <c r="G15" s="82"/>
    </row>
    <row r="16" spans="1:10" ht="12.75">
      <c r="A16" s="151" t="s">
        <v>7</v>
      </c>
      <c r="B16" s="157" t="s">
        <v>65</v>
      </c>
      <c r="C16" s="154" t="s">
        <v>87</v>
      </c>
      <c r="D16" s="146" t="s">
        <v>66</v>
      </c>
      <c r="E16" s="147"/>
      <c r="F16" s="154" t="s">
        <v>88</v>
      </c>
      <c r="G16" s="148" t="s">
        <v>89</v>
      </c>
      <c r="H16" s="143" t="s">
        <v>90</v>
      </c>
      <c r="I16" s="143" t="s">
        <v>91</v>
      </c>
      <c r="J16" s="143" t="s">
        <v>67</v>
      </c>
    </row>
    <row r="17" spans="1:10" ht="12.75">
      <c r="A17" s="152"/>
      <c r="B17" s="158"/>
      <c r="C17" s="155"/>
      <c r="D17" s="148" t="s">
        <v>83</v>
      </c>
      <c r="E17" s="148" t="s">
        <v>69</v>
      </c>
      <c r="F17" s="155"/>
      <c r="G17" s="148"/>
      <c r="H17" s="144"/>
      <c r="I17" s="144"/>
      <c r="J17" s="144"/>
    </row>
    <row r="18" spans="1:10" ht="21.75" customHeight="1">
      <c r="A18" s="153"/>
      <c r="B18" s="159"/>
      <c r="C18" s="156"/>
      <c r="D18" s="148"/>
      <c r="E18" s="148"/>
      <c r="F18" s="156"/>
      <c r="G18" s="148"/>
      <c r="H18" s="145"/>
      <c r="I18" s="145"/>
      <c r="J18" s="145"/>
    </row>
    <row r="19" spans="1:10" ht="12.75">
      <c r="A19" s="84"/>
      <c r="B19" s="83"/>
      <c r="C19" s="91">
        <v>1</v>
      </c>
      <c r="D19" s="91" t="s">
        <v>35</v>
      </c>
      <c r="E19" s="91" t="s">
        <v>70</v>
      </c>
      <c r="F19" s="90">
        <v>2</v>
      </c>
      <c r="G19" s="90" t="s">
        <v>71</v>
      </c>
      <c r="H19" s="94">
        <v>4</v>
      </c>
      <c r="I19" s="94">
        <v>5</v>
      </c>
      <c r="J19" s="94" t="s">
        <v>72</v>
      </c>
    </row>
    <row r="20" spans="1:10" ht="12.75">
      <c r="A20" s="97">
        <v>1</v>
      </c>
      <c r="B20" s="86" t="str">
        <f>B8</f>
        <v>Зареченское</v>
      </c>
      <c r="C20" s="88">
        <f>D20+E20</f>
        <v>1402</v>
      </c>
      <c r="D20" s="89">
        <v>1368</v>
      </c>
      <c r="E20" s="89">
        <v>34</v>
      </c>
      <c r="F20" s="89">
        <v>360</v>
      </c>
      <c r="G20" s="88">
        <f>C20+F20</f>
        <v>1762</v>
      </c>
      <c r="H20" s="74">
        <v>1557</v>
      </c>
      <c r="I20" s="92">
        <v>7</v>
      </c>
      <c r="J20" s="93">
        <f>G20-H20-I20</f>
        <v>198</v>
      </c>
    </row>
    <row r="21" spans="1:10" ht="12.75">
      <c r="A21" s="97">
        <v>2</v>
      </c>
      <c r="B21" s="86" t="str">
        <f>B9</f>
        <v>Тупикское</v>
      </c>
      <c r="C21" s="88">
        <f>D21+E21</f>
        <v>2063</v>
      </c>
      <c r="D21" s="89">
        <v>1924</v>
      </c>
      <c r="E21" s="89">
        <v>139</v>
      </c>
      <c r="F21" s="89">
        <v>649</v>
      </c>
      <c r="G21" s="88">
        <f>C21+F21</f>
        <v>2712</v>
      </c>
      <c r="H21" s="74">
        <v>1591.4</v>
      </c>
      <c r="I21" s="92">
        <v>7</v>
      </c>
      <c r="J21" s="93">
        <f>G21-H21-I21</f>
        <v>1114</v>
      </c>
    </row>
    <row r="22" spans="1:10" ht="12.75">
      <c r="A22" s="85"/>
      <c r="B22" s="87" t="s">
        <v>68</v>
      </c>
      <c r="C22" s="88">
        <f aca="true" t="shared" si="1" ref="C22:J22">SUM(C20:C21)</f>
        <v>3465</v>
      </c>
      <c r="D22" s="88">
        <f t="shared" si="1"/>
        <v>3292</v>
      </c>
      <c r="E22" s="88">
        <f t="shared" si="1"/>
        <v>173</v>
      </c>
      <c r="F22" s="88">
        <f t="shared" si="1"/>
        <v>1009</v>
      </c>
      <c r="G22" s="88">
        <f t="shared" si="1"/>
        <v>4474</v>
      </c>
      <c r="H22" s="88">
        <f t="shared" si="1"/>
        <v>3148</v>
      </c>
      <c r="I22" s="88">
        <f t="shared" si="1"/>
        <v>14</v>
      </c>
      <c r="J22" s="88">
        <f t="shared" si="1"/>
        <v>1312</v>
      </c>
    </row>
    <row r="24" ht="20.25">
      <c r="B24" s="104" t="s">
        <v>78</v>
      </c>
    </row>
  </sheetData>
  <sheetProtection/>
  <mergeCells count="24">
    <mergeCell ref="A1:J1"/>
    <mergeCell ref="A4:A6"/>
    <mergeCell ref="B4:B6"/>
    <mergeCell ref="C4:C6"/>
    <mergeCell ref="F4:F6"/>
    <mergeCell ref="G4:G6"/>
    <mergeCell ref="J4:J6"/>
    <mergeCell ref="D17:D18"/>
    <mergeCell ref="E17:E18"/>
    <mergeCell ref="F16:F18"/>
    <mergeCell ref="G16:G18"/>
    <mergeCell ref="B16:B18"/>
    <mergeCell ref="C16:C18"/>
    <mergeCell ref="D16:E16"/>
    <mergeCell ref="J16:J18"/>
    <mergeCell ref="H4:H6"/>
    <mergeCell ref="D4:E4"/>
    <mergeCell ref="D5:D6"/>
    <mergeCell ref="E5:E6"/>
    <mergeCell ref="H16:H18"/>
    <mergeCell ref="I16:I18"/>
    <mergeCell ref="A13:J13"/>
    <mergeCell ref="I4:I6"/>
    <mergeCell ref="A16:A18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LGNVR</cp:lastModifiedBy>
  <cp:lastPrinted>2020-11-12T02:09:28Z</cp:lastPrinted>
  <dcterms:created xsi:type="dcterms:W3CDTF">2005-08-24T23:16:42Z</dcterms:created>
  <dcterms:modified xsi:type="dcterms:W3CDTF">2020-11-12T02:12:03Z</dcterms:modified>
  <cp:category/>
  <cp:version/>
  <cp:contentType/>
  <cp:contentStatus/>
</cp:coreProperties>
</file>